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O:\Projekter\ASC certificering\Hjælpe materiale ferskvand mm\"/>
    </mc:Choice>
  </mc:AlternateContent>
  <xr:revisionPtr revIDLastSave="0" documentId="8_{4CE62D0D-9474-4166-9802-018E5E8DE48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ntro" sheetId="13" r:id="rId1"/>
    <sheet name="Indtast 2020" sheetId="1" r:id="rId2"/>
    <sheet name="Indtast 2021" sheetId="5" r:id="rId3"/>
    <sheet name="Indtast 2022" sheetId="6" r:id="rId4"/>
    <sheet name="Indtast 2023" sheetId="7" r:id="rId5"/>
    <sheet name="Indtast 2024" sheetId="8" r:id="rId6"/>
    <sheet name="Indtast 2025" sheetId="9" r:id="rId7"/>
    <sheet name="Indtast 2026" sheetId="10" r:id="rId8"/>
    <sheet name="Statistik" sheetId="11" r:id="rId9"/>
    <sheet name="Grafik" sheetId="12" r:id="rId10"/>
    <sheet name="Baggrundsdata" sheetId="2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0" l="1"/>
  <c r="F3" i="2"/>
  <c r="B29" i="10"/>
  <c r="I23" i="11" s="1"/>
  <c r="H28" i="10"/>
  <c r="H27" i="10"/>
  <c r="H26" i="10"/>
  <c r="H29" i="10" s="1"/>
  <c r="I24" i="11" s="1"/>
  <c r="B29" i="9"/>
  <c r="H23" i="11" s="1"/>
  <c r="H28" i="9"/>
  <c r="H27" i="9"/>
  <c r="H26" i="9"/>
  <c r="B29" i="8"/>
  <c r="G23" i="11" s="1"/>
  <c r="H28" i="8"/>
  <c r="H27" i="8"/>
  <c r="H26" i="8"/>
  <c r="B29" i="7"/>
  <c r="F23" i="11" s="1"/>
  <c r="H28" i="7"/>
  <c r="H27" i="7"/>
  <c r="H26" i="7"/>
  <c r="B29" i="6"/>
  <c r="E23" i="11" s="1"/>
  <c r="H28" i="6"/>
  <c r="H27" i="6"/>
  <c r="H26" i="6"/>
  <c r="B29" i="5"/>
  <c r="D23" i="11" s="1"/>
  <c r="H28" i="5"/>
  <c r="H27" i="5"/>
  <c r="H26" i="5"/>
  <c r="B29" i="1"/>
  <c r="C23" i="11" s="1"/>
  <c r="H28" i="1"/>
  <c r="H27" i="1"/>
  <c r="H26" i="1"/>
  <c r="F4" i="2"/>
  <c r="H29" i="9" l="1"/>
  <c r="H24" i="11" s="1"/>
  <c r="H29" i="8"/>
  <c r="G24" i="11" s="1"/>
  <c r="H29" i="7"/>
  <c r="F24" i="11" s="1"/>
  <c r="H29" i="5"/>
  <c r="D24" i="11" s="1"/>
  <c r="H29" i="1"/>
  <c r="C24" i="11" s="1"/>
  <c r="H29" i="6"/>
  <c r="E24" i="11" s="1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I3" i="11" l="1"/>
  <c r="I26" i="11" s="1"/>
  <c r="H3" i="11"/>
  <c r="H26" i="11" s="1"/>
  <c r="G3" i="11"/>
  <c r="G26" i="11" s="1"/>
  <c r="F3" i="11"/>
  <c r="F26" i="11" s="1"/>
  <c r="E3" i="11"/>
  <c r="E26" i="11" s="1"/>
  <c r="D3" i="11"/>
  <c r="D26" i="11" s="1"/>
  <c r="C3" i="11"/>
  <c r="C26" i="11" s="1"/>
  <c r="I2" i="11"/>
  <c r="H2" i="11"/>
  <c r="G2" i="11"/>
  <c r="F2" i="11"/>
  <c r="E2" i="11"/>
  <c r="D2" i="11"/>
  <c r="C2" i="11"/>
  <c r="D20" i="10"/>
  <c r="I16" i="11" s="1"/>
  <c r="D19" i="10"/>
  <c r="I15" i="11" s="1"/>
  <c r="D18" i="10"/>
  <c r="I14" i="11" s="1"/>
  <c r="D17" i="10"/>
  <c r="I13" i="11" s="1"/>
  <c r="D16" i="10"/>
  <c r="I12" i="11" s="1"/>
  <c r="D15" i="10"/>
  <c r="I11" i="11" s="1"/>
  <c r="D14" i="10"/>
  <c r="I10" i="11" s="1"/>
  <c r="D13" i="10"/>
  <c r="I9" i="11" s="1"/>
  <c r="H12" i="10"/>
  <c r="D12" i="10"/>
  <c r="I8" i="11" s="1"/>
  <c r="H11" i="10"/>
  <c r="D11" i="10"/>
  <c r="I7" i="11" s="1"/>
  <c r="H10" i="10"/>
  <c r="D10" i="10"/>
  <c r="I6" i="11" s="1"/>
  <c r="H9" i="10"/>
  <c r="D9" i="10"/>
  <c r="I5" i="11" s="1"/>
  <c r="D20" i="9"/>
  <c r="H16" i="11" s="1"/>
  <c r="D19" i="9"/>
  <c r="H15" i="11" s="1"/>
  <c r="D18" i="9"/>
  <c r="H14" i="11" s="1"/>
  <c r="D17" i="9"/>
  <c r="H13" i="11" s="1"/>
  <c r="D16" i="9"/>
  <c r="H12" i="11" s="1"/>
  <c r="D15" i="9"/>
  <c r="H11" i="11" s="1"/>
  <c r="D14" i="9"/>
  <c r="H10" i="11" s="1"/>
  <c r="D13" i="9"/>
  <c r="H9" i="11" s="1"/>
  <c r="H12" i="9"/>
  <c r="D12" i="9"/>
  <c r="H8" i="11" s="1"/>
  <c r="H11" i="9"/>
  <c r="D11" i="9"/>
  <c r="H7" i="11" s="1"/>
  <c r="H10" i="9"/>
  <c r="D10" i="9"/>
  <c r="H6" i="11" s="1"/>
  <c r="H9" i="9"/>
  <c r="D9" i="9"/>
  <c r="H5" i="11" s="1"/>
  <c r="D8" i="9"/>
  <c r="D20" i="8"/>
  <c r="G16" i="11" s="1"/>
  <c r="D19" i="8"/>
  <c r="G15" i="11" s="1"/>
  <c r="D18" i="8"/>
  <c r="G14" i="11" s="1"/>
  <c r="D17" i="8"/>
  <c r="G13" i="11" s="1"/>
  <c r="D16" i="8"/>
  <c r="G12" i="11" s="1"/>
  <c r="D15" i="8"/>
  <c r="G11" i="11" s="1"/>
  <c r="D14" i="8"/>
  <c r="G10" i="11" s="1"/>
  <c r="D13" i="8"/>
  <c r="G9" i="11" s="1"/>
  <c r="H12" i="8"/>
  <c r="D12" i="8"/>
  <c r="G8" i="11" s="1"/>
  <c r="D11" i="8"/>
  <c r="H11" i="8" s="1"/>
  <c r="H10" i="8"/>
  <c r="D10" i="8"/>
  <c r="G6" i="11" s="1"/>
  <c r="H9" i="8"/>
  <c r="D9" i="8"/>
  <c r="G5" i="11" s="1"/>
  <c r="D8" i="8"/>
  <c r="D20" i="7"/>
  <c r="F16" i="11" s="1"/>
  <c r="D19" i="7"/>
  <c r="F15" i="11" s="1"/>
  <c r="D18" i="7"/>
  <c r="F14" i="11" s="1"/>
  <c r="D17" i="7"/>
  <c r="F13" i="11" s="1"/>
  <c r="D16" i="7"/>
  <c r="F12" i="11" s="1"/>
  <c r="D15" i="7"/>
  <c r="F11" i="11" s="1"/>
  <c r="D14" i="7"/>
  <c r="F10" i="11" s="1"/>
  <c r="D13" i="7"/>
  <c r="F9" i="11" s="1"/>
  <c r="H12" i="7"/>
  <c r="D12" i="7"/>
  <c r="F8" i="11" s="1"/>
  <c r="H11" i="7"/>
  <c r="D11" i="7"/>
  <c r="F7" i="11" s="1"/>
  <c r="H10" i="7"/>
  <c r="D10" i="7"/>
  <c r="F6" i="11" s="1"/>
  <c r="H9" i="7"/>
  <c r="D9" i="7"/>
  <c r="F5" i="11" s="1"/>
  <c r="D8" i="7"/>
  <c r="D20" i="6"/>
  <c r="D19" i="6"/>
  <c r="D18" i="6"/>
  <c r="F18" i="6" s="1"/>
  <c r="D17" i="6"/>
  <c r="F17" i="6" s="1"/>
  <c r="D16" i="6"/>
  <c r="F16" i="6" s="1"/>
  <c r="D15" i="6"/>
  <c r="F15" i="6" s="1"/>
  <c r="D14" i="6"/>
  <c r="F14" i="6" s="1"/>
  <c r="D13" i="6"/>
  <c r="F13" i="6" s="1"/>
  <c r="H10" i="6"/>
  <c r="D10" i="6"/>
  <c r="F10" i="6" s="1"/>
  <c r="D9" i="6"/>
  <c r="D8" i="6"/>
  <c r="F8" i="6" s="1"/>
  <c r="D20" i="5"/>
  <c r="F20" i="5" s="1"/>
  <c r="D19" i="5"/>
  <c r="D18" i="5"/>
  <c r="F18" i="5" s="1"/>
  <c r="D17" i="5"/>
  <c r="F17" i="5" s="1"/>
  <c r="D16" i="5"/>
  <c r="F16" i="5" s="1"/>
  <c r="D15" i="5"/>
  <c r="F15" i="5" s="1"/>
  <c r="D14" i="5"/>
  <c r="F14" i="5" s="1"/>
  <c r="D13" i="5"/>
  <c r="F13" i="5" s="1"/>
  <c r="D12" i="5"/>
  <c r="H11" i="5"/>
  <c r="D11" i="5"/>
  <c r="F11" i="5" s="1"/>
  <c r="H10" i="5"/>
  <c r="D10" i="5"/>
  <c r="F10" i="5" s="1"/>
  <c r="H9" i="5"/>
  <c r="D9" i="5"/>
  <c r="D8" i="5"/>
  <c r="D9" i="11" l="1"/>
  <c r="E11" i="11"/>
  <c r="D13" i="11"/>
  <c r="E12" i="11"/>
  <c r="D21" i="8"/>
  <c r="G17" i="11" s="1"/>
  <c r="G18" i="11" s="1"/>
  <c r="E9" i="11"/>
  <c r="G19" i="11"/>
  <c r="H19" i="11"/>
  <c r="I19" i="11"/>
  <c r="F19" i="11"/>
  <c r="E15" i="11"/>
  <c r="F19" i="6"/>
  <c r="E16" i="11"/>
  <c r="F20" i="6"/>
  <c r="E6" i="11"/>
  <c r="E10" i="11"/>
  <c r="E14" i="11"/>
  <c r="H9" i="6"/>
  <c r="F9" i="6"/>
  <c r="E13" i="11"/>
  <c r="D5" i="11"/>
  <c r="F9" i="5"/>
  <c r="D21" i="5"/>
  <c r="F8" i="5"/>
  <c r="D15" i="11"/>
  <c r="F19" i="5"/>
  <c r="D8" i="11"/>
  <c r="F12" i="5"/>
  <c r="D10" i="11"/>
  <c r="D14" i="11"/>
  <c r="D6" i="11"/>
  <c r="D11" i="11"/>
  <c r="D16" i="11"/>
  <c r="D7" i="11"/>
  <c r="D12" i="11"/>
  <c r="E5" i="11"/>
  <c r="D21" i="7"/>
  <c r="F17" i="11" s="1"/>
  <c r="F18" i="11" s="1"/>
  <c r="D21" i="10"/>
  <c r="I17" i="11" s="1"/>
  <c r="I18" i="11" s="1"/>
  <c r="D21" i="9"/>
  <c r="H12" i="5"/>
  <c r="H8" i="10"/>
  <c r="I4" i="11"/>
  <c r="H8" i="9"/>
  <c r="H4" i="11"/>
  <c r="H8" i="8"/>
  <c r="H21" i="8" s="1"/>
  <c r="G20" i="11" s="1"/>
  <c r="G25" i="11" s="1"/>
  <c r="G4" i="11"/>
  <c r="H8" i="7"/>
  <c r="H21" i="7" s="1"/>
  <c r="F20" i="11" s="1"/>
  <c r="F25" i="11" s="1"/>
  <c r="F4" i="11"/>
  <c r="H8" i="6"/>
  <c r="E4" i="11"/>
  <c r="H8" i="5"/>
  <c r="D4" i="11"/>
  <c r="G7" i="11"/>
  <c r="H21" i="9" l="1"/>
  <c r="H20" i="11" s="1"/>
  <c r="H25" i="11" s="1"/>
  <c r="F21" i="11"/>
  <c r="G21" i="11"/>
  <c r="H21" i="11"/>
  <c r="H21" i="10"/>
  <c r="I20" i="11" s="1"/>
  <c r="D17" i="11"/>
  <c r="D18" i="11" s="1"/>
  <c r="D19" i="11" s="1"/>
  <c r="F21" i="5"/>
  <c r="H21" i="5"/>
  <c r="D20" i="11" s="1"/>
  <c r="H17" i="11"/>
  <c r="H18" i="11" s="1"/>
  <c r="D20" i="1"/>
  <c r="D19" i="1"/>
  <c r="D18" i="1"/>
  <c r="D17" i="1"/>
  <c r="D16" i="1"/>
  <c r="D15" i="1"/>
  <c r="D14" i="1"/>
  <c r="D13" i="1"/>
  <c r="D12" i="1"/>
  <c r="F12" i="1" s="1"/>
  <c r="D11" i="1"/>
  <c r="F11" i="1" s="1"/>
  <c r="D10" i="1"/>
  <c r="F10" i="1" s="1"/>
  <c r="D9" i="1"/>
  <c r="D8" i="1"/>
  <c r="F8" i="1" s="1"/>
  <c r="D16" i="2"/>
  <c r="D15" i="2"/>
  <c r="D14" i="2"/>
  <c r="D13" i="2"/>
  <c r="D12" i="2"/>
  <c r="D11" i="2"/>
  <c r="D10" i="2"/>
  <c r="D9" i="2"/>
  <c r="D8" i="2"/>
  <c r="D12" i="6" s="1"/>
  <c r="D7" i="2"/>
  <c r="D11" i="6" s="1"/>
  <c r="D6" i="2"/>
  <c r="D5" i="2"/>
  <c r="F11" i="6" l="1"/>
  <c r="E7" i="11"/>
  <c r="H11" i="6"/>
  <c r="D21" i="6"/>
  <c r="F12" i="6"/>
  <c r="H12" i="6"/>
  <c r="E8" i="11"/>
  <c r="D21" i="11"/>
  <c r="D25" i="11"/>
  <c r="I25" i="11"/>
  <c r="I21" i="11"/>
  <c r="F14" i="1"/>
  <c r="C10" i="11"/>
  <c r="F16" i="1"/>
  <c r="C12" i="11"/>
  <c r="F18" i="1"/>
  <c r="C14" i="11"/>
  <c r="H9" i="1"/>
  <c r="F9" i="1"/>
  <c r="C5" i="11"/>
  <c r="F13" i="1"/>
  <c r="C9" i="11"/>
  <c r="F15" i="1"/>
  <c r="C11" i="11"/>
  <c r="F17" i="1"/>
  <c r="C13" i="11"/>
  <c r="F19" i="1"/>
  <c r="C15" i="11"/>
  <c r="F20" i="1"/>
  <c r="C16" i="11"/>
  <c r="H12" i="1"/>
  <c r="C8" i="11"/>
  <c r="H11" i="1"/>
  <c r="C7" i="11"/>
  <c r="H10" i="1"/>
  <c r="C6" i="11"/>
  <c r="H8" i="1"/>
  <c r="C4" i="11"/>
  <c r="D21" i="1"/>
  <c r="F21" i="1" s="1"/>
  <c r="H21" i="6" l="1"/>
  <c r="E20" i="11" s="1"/>
  <c r="E25" i="11" s="1"/>
  <c r="E21" i="11"/>
  <c r="E17" i="11"/>
  <c r="E18" i="11" s="1"/>
  <c r="E19" i="11" s="1"/>
  <c r="F21" i="6"/>
  <c r="H21" i="1"/>
  <c r="C20" i="11" s="1"/>
  <c r="C17" i="11"/>
  <c r="C18" i="11" s="1"/>
  <c r="C19" i="11" s="1"/>
  <c r="C25" i="11" l="1"/>
  <c r="C21" i="11"/>
</calcChain>
</file>

<file path=xl/sharedStrings.xml><?xml version="1.0" encoding="utf-8"?>
<sst xmlns="http://schemas.openxmlformats.org/spreadsheetml/2006/main" count="772" uniqueCount="87">
  <si>
    <t>Brændsel / energiart</t>
  </si>
  <si>
    <t>Årligt forbrug</t>
  </si>
  <si>
    <t>Enhed</t>
  </si>
  <si>
    <t>El</t>
  </si>
  <si>
    <t>Fyringsolie</t>
  </si>
  <si>
    <t>Naturgas</t>
  </si>
  <si>
    <t>Dieselolie</t>
  </si>
  <si>
    <t>Benzin</t>
  </si>
  <si>
    <t>Halm</t>
  </si>
  <si>
    <t>Træpiller</t>
  </si>
  <si>
    <t>Årsforbrug
omregnet til kWh</t>
  </si>
  <si>
    <t>kWh</t>
  </si>
  <si>
    <t>liter</t>
  </si>
  <si>
    <t>ton</t>
  </si>
  <si>
    <t>GJ/ton</t>
  </si>
  <si>
    <t>Rapsolie</t>
  </si>
  <si>
    <r>
      <t>m</t>
    </r>
    <r>
      <rPr>
        <vertAlign val="superscript"/>
        <sz val="14"/>
        <color theme="1"/>
        <rFont val="Calibri"/>
        <family val="2"/>
        <scheme val="minor"/>
      </rPr>
      <t>3</t>
    </r>
  </si>
  <si>
    <r>
      <t>GJ/m</t>
    </r>
    <r>
      <rPr>
        <vertAlign val="superscript"/>
        <sz val="14"/>
        <color indexed="8"/>
        <rFont val="Calibri"/>
        <family val="2"/>
      </rPr>
      <t>3</t>
    </r>
  </si>
  <si>
    <r>
      <t>GJ/Nm</t>
    </r>
    <r>
      <rPr>
        <vertAlign val="superscript"/>
        <sz val="14"/>
        <color indexed="8"/>
        <rFont val="Calibri"/>
        <family val="2"/>
      </rPr>
      <t>3</t>
    </r>
  </si>
  <si>
    <t>Brændværdi</t>
  </si>
  <si>
    <t>Brændværdi i kWh pr. enhed</t>
  </si>
  <si>
    <t>kWh/liter</t>
  </si>
  <si>
    <r>
      <t>kWh/Nm</t>
    </r>
    <r>
      <rPr>
        <vertAlign val="superscript"/>
        <sz val="14"/>
        <color theme="1"/>
        <rFont val="Calibri"/>
        <family val="2"/>
        <scheme val="minor"/>
      </rPr>
      <t>3</t>
    </r>
  </si>
  <si>
    <t>kWh/ton</t>
  </si>
  <si>
    <t>Indtast det årlige forbrug i de hvide felter</t>
  </si>
  <si>
    <t>Årligt energiforbrug i alt</t>
  </si>
  <si>
    <t>Årlig fiskeproduktion</t>
  </si>
  <si>
    <t>Træaffald</t>
  </si>
  <si>
    <t>Træflis</t>
  </si>
  <si>
    <t>Anden fast biomasse</t>
  </si>
  <si>
    <r>
      <t>Emissionsfaktor i ton CO</t>
    </r>
    <r>
      <rPr>
        <b/>
        <vertAlign val="subscript"/>
        <sz val="16"/>
        <color theme="0"/>
        <rFont val="Calibri"/>
        <family val="2"/>
        <scheme val="minor"/>
      </rPr>
      <t>2</t>
    </r>
    <r>
      <rPr>
        <b/>
        <sz val="16"/>
        <color theme="0"/>
        <rFont val="Calibri"/>
        <family val="2"/>
        <scheme val="minor"/>
      </rPr>
      <t xml:space="preserve"> pr. TJ</t>
    </r>
  </si>
  <si>
    <r>
      <t>ton 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/TJ</t>
    </r>
  </si>
  <si>
    <t>EL</t>
  </si>
  <si>
    <t>Fjernvarme</t>
  </si>
  <si>
    <r>
      <t>ton CO</t>
    </r>
    <r>
      <rPr>
        <vertAlign val="subscript"/>
        <sz val="14"/>
        <color theme="1"/>
        <rFont val="Calibri"/>
        <family val="2"/>
        <scheme val="minor"/>
      </rPr>
      <t>2</t>
    </r>
  </si>
  <si>
    <r>
      <t>CO</t>
    </r>
    <r>
      <rPr>
        <vertAlign val="subscript"/>
        <sz val="10"/>
        <color theme="0"/>
        <rFont val="Calibri"/>
        <family val="2"/>
        <scheme val="minor"/>
      </rPr>
      <t>2</t>
    </r>
    <r>
      <rPr>
        <sz val="10"/>
        <color theme="0"/>
        <rFont val="Calibri"/>
        <family val="2"/>
        <scheme val="minor"/>
      </rPr>
      <t xml:space="preserve"> bidraget fra disse brændsler er 0 ton fordi det er biobrændsler</t>
    </r>
  </si>
  <si>
    <t>El og fjernvarme er opgjort i energienhed, derfor ingen omregning</t>
  </si>
  <si>
    <t>Årstal:</t>
  </si>
  <si>
    <r>
      <t>CO</t>
    </r>
    <r>
      <rPr>
        <b/>
        <vertAlign val="subscript"/>
        <sz val="16"/>
        <color theme="0"/>
        <rFont val="Calibri"/>
        <family val="2"/>
        <scheme val="minor"/>
      </rPr>
      <t>2</t>
    </r>
    <r>
      <rPr>
        <b/>
        <sz val="16"/>
        <color theme="0"/>
        <rFont val="Calibri"/>
        <family val="2"/>
        <scheme val="minor"/>
      </rPr>
      <t xml:space="preserve"> emissionsbidrag i ton</t>
    </r>
  </si>
  <si>
    <t>År</t>
  </si>
  <si>
    <t>Produceret ton fisk</t>
  </si>
  <si>
    <t>Elforbrug</t>
  </si>
  <si>
    <t>Forbrug af fyringsolie</t>
  </si>
  <si>
    <t>Forbrug af naturgas</t>
  </si>
  <si>
    <t>Forbrug af dieselolie</t>
  </si>
  <si>
    <t>Forbrug af benzin</t>
  </si>
  <si>
    <t>Forbrug af halm</t>
  </si>
  <si>
    <t>Forbrug af træpiller</t>
  </si>
  <si>
    <t>Forbrug af træaffald</t>
  </si>
  <si>
    <t>Forbrug af træflis</t>
  </si>
  <si>
    <t>Forbrug af anden biomasse</t>
  </si>
  <si>
    <t>Forbrug af rapsolie</t>
  </si>
  <si>
    <t>Forbrug af fiskeolie</t>
  </si>
  <si>
    <t>Forbrug af bio-olie</t>
  </si>
  <si>
    <t>Energiforbrug i alt</t>
  </si>
  <si>
    <t>Energiforbrug pr. ton fisk</t>
  </si>
  <si>
    <t>Årsforbrug
i kJ pr. ton fisk</t>
  </si>
  <si>
    <t>kJ/ton</t>
  </si>
  <si>
    <t>kJ</t>
  </si>
  <si>
    <t>Biodiesel</t>
  </si>
  <si>
    <t>Skema til registrering af energiforbrug
Indikator 5.5.1 i ASC standarden for ørreddambrug og indikator 4.6.1, 4.6.2 og 4.6.3 i ASC standarden for laksehavbrug</t>
  </si>
  <si>
    <t>Bioolie og anden flydende biobrændsel</t>
  </si>
  <si>
    <t>ASC certificering af ørreddambrug og laksehavbrug</t>
  </si>
  <si>
    <t>Årligt forbrug af foder, foderleverandør 1</t>
  </si>
  <si>
    <t>Årligt forbrug af foder, foderleverandør 2</t>
  </si>
  <si>
    <t>Årligt forbrug af foder, foderleverandør 3</t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</si>
  <si>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-emission oplyst af foderleverandør 1</t>
    </r>
  </si>
  <si>
    <r>
      <t>kg 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pr. kg. foder</t>
    </r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</si>
  <si>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-emission oplyst af foderleverandør 2</t>
    </r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</si>
  <si>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-emission oplyst af foderleverandør 3</t>
    </r>
  </si>
  <si>
    <t>Årligt foderforbrug i alt</t>
  </si>
  <si>
    <t>Foderforbrug i alt</t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</si>
  <si>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emission fra energiforbrug i alt</t>
    </r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</si>
  <si>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emission fra energiforbrug pr. ton fisk</t>
    </r>
  </si>
  <si>
    <r>
      <t>ton 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/ton fisk</t>
    </r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</si>
  <si>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emission fra foderforbrug i alt</t>
    </r>
  </si>
  <si>
    <r>
      <t>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emission fra foder i alt</t>
    </r>
  </si>
  <si>
    <t>Nedenstående er kun krav for laksehavbrug:</t>
  </si>
  <si>
    <r>
      <t>Samlet 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emission (energi + foder)</t>
    </r>
  </si>
  <si>
    <r>
      <t>Samlet 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emission pr. ton fisk</t>
    </r>
  </si>
  <si>
    <t>Nedenstående er kun krav for laksehavbrug</t>
  </si>
  <si>
    <t>Arket er opdateret med nyeste emisionsværdier som led i projekt ASC Klima og Core under EFHH</t>
  </si>
  <si>
    <t>Code CMA</t>
  </si>
  <si>
    <t>Energistyrelsens standardfaktorer for
brændværdier og emissionsfaktorer 2022, opdateret august 2023</t>
  </si>
  <si>
    <t xml:space="preserve">Ovenstående brændværdier og emmissionsfaktorer for brændsler er Energistyrelsens standardfaktorer for 2022. https://ens.dk/sites/ens.dk/files/CO2/energistyrelsens_standardfaktorer_for_2021-25-01-2022.pdf linkhttps://ens.dk/sites/ens.dk/files/CO2/standardfaktorer_for_2020.pdf
Emissionsfaktoren for el er baseret på Energinet.dk's senest opdaterede generelle eldeklaration for 2019 link: https://energinet.dk/eldeklaration. 
</t>
  </si>
  <si>
    <t>Opdateret august 2023</t>
  </si>
  <si>
    <t xml:space="preserve">Projektet er støttet af den Europæiske Hav og Fiskeri Fond og Fiskeristyrelsen.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</si>
</sst>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#,##0.0"/>
  </numFmts>
  <fonts count="18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indexed="8"/>
      <name val="Arial"/>
    </font>
    <font>
      <b/>
      <sz val="24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sz val="14"/>
      <color indexed="8"/>
      <name val="Calibri"/>
      <family val="2"/>
    </font>
    <font>
      <sz val="14"/>
      <name val="Calibri"/>
      <family val="2"/>
    </font>
    <font>
      <vertAlign val="superscript"/>
      <sz val="14"/>
      <color indexed="8"/>
      <name val="Calibri"/>
      <family val="2"/>
    </font>
    <font>
      <b/>
      <vertAlign val="subscript"/>
      <sz val="16"/>
      <color theme="0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vertAlign val="subscript"/>
      <sz val="1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54">
    <xf numFmtId="0" fontId="0" fillId="0" borderId="0" xfId="0"/>
    <xf numFmtId="0" fontId="4" fillId="2" borderId="1" xfId="0" applyFont="1" applyFill="1" applyBorder="1" applyAlignment="1">
      <alignment horizontal="center"/>
    </xf>
    <xf numFmtId="0" fontId="1" fillId="3" borderId="1" xfId="0" applyFont="1" applyFill="1" applyBorder="1"/>
    <xf numFmtId="3" fontId="1" fillId="3" borderId="1" xfId="0" applyNumberFormat="1" applyFont="1" applyFill="1" applyBorder="1"/>
    <xf numFmtId="0" fontId="3" fillId="4" borderId="0" xfId="0" applyFont="1" applyFill="1"/>
    <xf numFmtId="0" fontId="0" fillId="4" borderId="0" xfId="0" applyFill="1"/>
    <xf numFmtId="0" fontId="2" fillId="4" borderId="0" xfId="0" applyFont="1" applyFill="1"/>
    <xf numFmtId="0" fontId="1" fillId="4" borderId="0" xfId="0" applyFont="1" applyFill="1"/>
    <xf numFmtId="0" fontId="4" fillId="2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/>
    </xf>
    <xf numFmtId="4" fontId="1" fillId="3" borderId="1" xfId="0" applyNumberFormat="1" applyFont="1" applyFill="1" applyBorder="1"/>
    <xf numFmtId="4" fontId="13" fillId="3" borderId="1" xfId="0" quotePrefix="1" applyNumberFormat="1" applyFont="1" applyFill="1" applyBorder="1" applyAlignment="1">
      <alignment horizontal="right" vertical="center" wrapText="1"/>
    </xf>
    <xf numFmtId="3" fontId="1" fillId="0" borderId="1" xfId="0" applyNumberFormat="1" applyFont="1" applyBorder="1" applyProtection="1">
      <protection locked="0"/>
    </xf>
    <xf numFmtId="166" fontId="1" fillId="0" borderId="1" xfId="0" applyNumberFormat="1" applyFont="1" applyBorder="1" applyProtection="1">
      <protection locked="0"/>
    </xf>
    <xf numFmtId="0" fontId="4" fillId="2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left"/>
    </xf>
    <xf numFmtId="0" fontId="9" fillId="5" borderId="1" xfId="1" applyFont="1" applyFill="1" applyBorder="1" applyAlignment="1">
      <alignment horizontal="left"/>
    </xf>
    <xf numFmtId="0" fontId="8" fillId="3" borderId="1" xfId="1" applyFont="1" applyFill="1" applyBorder="1" applyAlignment="1">
      <alignment horizontal="right" wrapText="1"/>
    </xf>
    <xf numFmtId="165" fontId="1" fillId="3" borderId="1" xfId="0" applyNumberFormat="1" applyFont="1" applyFill="1" applyBorder="1"/>
    <xf numFmtId="164" fontId="8" fillId="3" borderId="1" xfId="1" applyNumberFormat="1" applyFont="1" applyFill="1" applyBorder="1" applyAlignment="1">
      <alignment horizontal="right" wrapText="1"/>
    </xf>
    <xf numFmtId="0" fontId="9" fillId="5" borderId="1" xfId="1" applyFont="1" applyFill="1" applyBorder="1" applyAlignment="1">
      <alignment horizontal="left" wrapText="1"/>
    </xf>
    <xf numFmtId="1" fontId="1" fillId="3" borderId="1" xfId="0" applyNumberFormat="1" applyFont="1" applyFill="1" applyBorder="1"/>
    <xf numFmtId="2" fontId="1" fillId="3" borderId="1" xfId="0" applyNumberFormat="1" applyFont="1" applyFill="1" applyBorder="1"/>
    <xf numFmtId="0" fontId="1" fillId="4" borderId="2" xfId="0" applyFont="1" applyFill="1" applyBorder="1"/>
    <xf numFmtId="0" fontId="1" fillId="4" borderId="4" xfId="0" applyFont="1" applyFill="1" applyBorder="1"/>
    <xf numFmtId="3" fontId="1" fillId="4" borderId="4" xfId="0" applyNumberFormat="1" applyFont="1" applyFill="1" applyBorder="1"/>
    <xf numFmtId="3" fontId="1" fillId="4" borderId="3" xfId="0" applyNumberFormat="1" applyFont="1" applyFill="1" applyBorder="1"/>
    <xf numFmtId="0" fontId="0" fillId="0" borderId="0" xfId="0" applyAlignment="1">
      <alignment textRotation="90"/>
    </xf>
    <xf numFmtId="0" fontId="1" fillId="4" borderId="1" xfId="0" applyFont="1" applyFill="1" applyBorder="1" applyProtection="1">
      <protection locked="0"/>
    </xf>
    <xf numFmtId="0" fontId="2" fillId="4" borderId="0" xfId="0" applyFont="1" applyFill="1" applyAlignment="1">
      <alignment wrapText="1"/>
    </xf>
    <xf numFmtId="0" fontId="1" fillId="3" borderId="2" xfId="0" applyFont="1" applyFill="1" applyBorder="1"/>
    <xf numFmtId="0" fontId="1" fillId="3" borderId="4" xfId="0" applyFont="1" applyFill="1" applyBorder="1"/>
    <xf numFmtId="0" fontId="1" fillId="3" borderId="3" xfId="0" applyFont="1" applyFill="1" applyBorder="1"/>
    <xf numFmtId="0" fontId="15" fillId="2" borderId="5" xfId="0" quotePrefix="1" applyFont="1" applyFill="1" applyBorder="1" applyAlignment="1">
      <alignment horizontal="center" vertical="center" wrapText="1"/>
    </xf>
    <xf numFmtId="0" fontId="15" fillId="2" borderId="6" xfId="0" quotePrefix="1" applyFont="1" applyFill="1" applyBorder="1" applyAlignment="1">
      <alignment horizontal="center" vertical="center" wrapText="1"/>
    </xf>
    <xf numFmtId="0" fontId="15" fillId="2" borderId="10" xfId="0" quotePrefix="1" applyFont="1" applyFill="1" applyBorder="1" applyAlignment="1">
      <alignment horizontal="center" vertical="center" wrapText="1"/>
    </xf>
    <xf numFmtId="0" fontId="15" fillId="2" borderId="11" xfId="0" quotePrefix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right"/>
    </xf>
    <xf numFmtId="0" fontId="1" fillId="3" borderId="4" xfId="0" applyFont="1" applyFill="1" applyBorder="1" applyAlignment="1">
      <alignment horizontal="right"/>
    </xf>
    <xf numFmtId="0" fontId="1" fillId="3" borderId="3" xfId="0" applyFont="1" applyFill="1" applyBorder="1" applyAlignment="1">
      <alignment horizontal="right"/>
    </xf>
    <xf numFmtId="0" fontId="14" fillId="2" borderId="0" xfId="0" applyFont="1" applyFill="1"/>
    <xf numFmtId="0" fontId="6" fillId="4" borderId="0" xfId="0" applyFont="1" applyFill="1" applyAlignment="1">
      <alignment horizontal="center" wrapText="1"/>
    </xf>
    <xf numFmtId="0" fontId="15" fillId="2" borderId="12" xfId="0" quotePrefix="1" applyFont="1" applyFill="1" applyBorder="1" applyAlignment="1">
      <alignment horizontal="center" vertical="center" wrapText="1"/>
    </xf>
    <xf numFmtId="0" fontId="15" fillId="2" borderId="7" xfId="0" quotePrefix="1" applyFont="1" applyFill="1" applyBorder="1" applyAlignment="1">
      <alignment horizontal="center" vertical="center" wrapText="1"/>
    </xf>
    <xf numFmtId="0" fontId="15" fillId="2" borderId="13" xfId="0" quotePrefix="1" applyFont="1" applyFill="1" applyBorder="1" applyAlignment="1">
      <alignment horizontal="center" vertical="center" wrapText="1"/>
    </xf>
    <xf numFmtId="0" fontId="15" fillId="2" borderId="8" xfId="0" quotePrefix="1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17" fillId="0" borderId="0" xfId="0" applyFont="1"/>
    <xf numFmtId="14" fontId="17" fillId="0" borderId="0" xfId="0" applyNumberFormat="1" applyFont="1"/>
  </cellXfs>
  <cellStyles count="2">
    <cellStyle name="Normal" xfId="0" builtinId="0"/>
    <cellStyle name="Normal_Forespørgsel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7798862642169733"/>
          <c:y val="0.19480351414406533"/>
          <c:w val="0.79145581802274712"/>
          <c:h val="0.68921660834062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Statistik!$A$17</c:f>
              <c:strCache>
                <c:ptCount val="1"/>
                <c:pt idx="0">
                  <c:v>Energiforbrug i alt</c:v>
                </c:pt>
              </c:strCache>
            </c:strRef>
          </c:tx>
          <c:invertIfNegative val="0"/>
          <c:cat>
            <c:numRef>
              <c:f>Statistik!$C$2:$I$2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Statistik!$C$17:$I$17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3-4EF8-9598-B6C438996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14528"/>
        <c:axId val="111816064"/>
      </c:barChart>
      <c:catAx>
        <c:axId val="1118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816064"/>
        <c:crosses val="autoZero"/>
        <c:auto val="1"/>
        <c:lblAlgn val="ctr"/>
        <c:lblOffset val="100"/>
        <c:noMultiLvlLbl val="0"/>
      </c:catAx>
      <c:valAx>
        <c:axId val="1118160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da-DK" sz="1400"/>
                  <a:t>kWh</a:t>
                </a:r>
              </a:p>
            </c:rich>
          </c:tx>
          <c:layout>
            <c:manualLayout>
              <c:xMode val="edge"/>
              <c:yMode val="edge"/>
              <c:x val="8.1692597414087284E-2"/>
              <c:y val="9.493513310836143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181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7798862642169733"/>
          <c:y val="0.19480351414406533"/>
          <c:w val="0.79145581802274712"/>
          <c:h val="0.68921660834062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Statistik!$A$19</c:f>
              <c:strCache>
                <c:ptCount val="1"/>
                <c:pt idx="0">
                  <c:v>Energiforbrug pr. ton fisk</c:v>
                </c:pt>
              </c:strCache>
            </c:strRef>
          </c:tx>
          <c:invertIfNegative val="0"/>
          <c:cat>
            <c:numRef>
              <c:f>Statistik!$C$2:$I$2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</c:numCache>
            </c:numRef>
          </c:cat>
          <c:val>
            <c:numRef>
              <c:f>Statistik!$C$19:$I$19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7-4A33-8A1B-E2516D635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65216"/>
        <c:axId val="113644672"/>
      </c:barChart>
      <c:catAx>
        <c:axId val="1118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644672"/>
        <c:crosses val="autoZero"/>
        <c:auto val="1"/>
        <c:lblAlgn val="ctr"/>
        <c:lblOffset val="100"/>
        <c:noMultiLvlLbl val="0"/>
      </c:catAx>
      <c:valAx>
        <c:axId val="113644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da-DK" sz="1400"/>
                  <a:t>kWh/ton</a:t>
                </a:r>
              </a:p>
            </c:rich>
          </c:tx>
          <c:layout>
            <c:manualLayout>
              <c:xMode val="edge"/>
              <c:yMode val="edge"/>
              <c:x val="7.5272051667698847E-2"/>
              <c:y val="9.7781921996592525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1865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116533</xdr:colOff>
      <xdr:row>8</xdr:row>
      <xdr:rowOff>64164</xdr:rowOff>
    </xdr:from>
    <xdr:to>
      <xdr:col>12</xdr:col>
      <xdr:colOff>103228</xdr:colOff>
      <xdr:row>60</xdr:row>
      <xdr:rowOff>103352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54" y="1515593"/>
          <a:ext cx="6858303" cy="947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366799</xdr:colOff>
      <xdr:row>11</xdr:row>
      <xdr:rowOff>56606</xdr:rowOff>
    </xdr:from>
    <xdr:to>
      <xdr:col>23</xdr:col>
      <xdr:colOff>489567</xdr:colOff>
      <xdr:row>63</xdr:row>
      <xdr:rowOff>95794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728" y="2052320"/>
          <a:ext cx="6858303" cy="9473474"/>
        </a:xfrm>
        <a:prstGeom prst="rect">
          <a:avLst/>
        </a:prstGeom>
      </xdr:spPr>
    </xdr:pic>
    <xdr:clientData/>
  </xdr:twoCellAnchor>
  <xdr:twoCellAnchor editAs="oneCell">
    <xdr:from>
      <xdr:col>13</xdr:col>
      <xdr:colOff>68036</xdr:colOff>
      <xdr:row>0</xdr:row>
      <xdr:rowOff>0</xdr:rowOff>
    </xdr:from>
    <xdr:to>
      <xdr:col>18</xdr:col>
      <xdr:colOff>365910</xdr:colOff>
      <xdr:row>8</xdr:row>
      <xdr:rowOff>120953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CA082D7B-CA40-4E09-876C-4C1FBEB9C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286" y="0"/>
          <a:ext cx="3359481" cy="1912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47624</xdr:rowOff>
    </xdr:from>
    <xdr:to>
      <xdr:col>9</xdr:col>
      <xdr:colOff>600074</xdr:colOff>
      <xdr:row>23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600074</xdr:colOff>
      <xdr:row>1</xdr:row>
      <xdr:rowOff>28575</xdr:rowOff>
    </xdr:from>
    <xdr:to>
      <xdr:col>20</xdr:col>
      <xdr:colOff>438149</xdr:colOff>
      <xdr:row>23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3"/>
  <sheetViews>
    <sheetView tabSelected="1" zoomScale="84" zoomScaleNormal="70" workbookViewId="0">
      <selection activeCell="B1" sqref="B1:B3"/>
    </sheetView>
  </sheetViews>
  <sheetFormatPr defaultRowHeight="14.5" x14ac:dyDescent="0.35"/>
  <cols>
    <col min="2" max="2" width="10.7265625" bestFit="1" customWidth="1"/>
  </cols>
  <sheetData>
    <row r="1" spans="2:12" ht="23.5" x14ac:dyDescent="0.55000000000000004">
      <c r="B1" s="52" t="s">
        <v>81</v>
      </c>
      <c r="L1" t="s">
        <v>82</v>
      </c>
    </row>
    <row r="2" spans="2:12" ht="23.5" x14ac:dyDescent="0.55000000000000004">
      <c r="B2" s="53" t="s">
        <v>85</v>
      </c>
    </row>
    <row r="3" spans="2:12" ht="23.5" x14ac:dyDescent="0.55000000000000004">
      <c r="B3" s="52" t="s">
        <v>86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>
    <tabColor theme="7" tint="0.39997558519241921"/>
  </sheetPr>
  <dimension ref="A1"/>
  <sheetViews>
    <sheetView topLeftCell="A14" workbookViewId="0">
      <selection activeCell="Q34" sqref="Q34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2">
    <tabColor theme="6" tint="0.39997558519241921"/>
  </sheetPr>
  <dimension ref="A1:T31"/>
  <sheetViews>
    <sheetView zoomScale="76" zoomScaleNormal="100" workbookViewId="0">
      <selection activeCell="F3" sqref="F3"/>
    </sheetView>
  </sheetViews>
  <sheetFormatPr defaultRowHeight="14.5" x14ac:dyDescent="0.35"/>
  <cols>
    <col min="1" max="1" width="44.1796875" bestFit="1" customWidth="1"/>
    <col min="2" max="2" width="16.54296875" customWidth="1"/>
    <col min="3" max="3" width="11.1796875" customWidth="1"/>
    <col min="4" max="4" width="22.7265625" customWidth="1"/>
    <col min="5" max="5" width="15.81640625" customWidth="1"/>
    <col min="6" max="6" width="21.81640625" customWidth="1"/>
    <col min="7" max="7" width="17.26953125" customWidth="1"/>
  </cols>
  <sheetData>
    <row r="1" spans="1:20" ht="63.75" customHeight="1" x14ac:dyDescent="0.7">
      <c r="A1" s="46" t="s">
        <v>83</v>
      </c>
      <c r="B1" s="46"/>
      <c r="C1" s="46"/>
      <c r="D1" s="46"/>
      <c r="E1" s="46"/>
      <c r="F1" s="46"/>
      <c r="G1" s="46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52.5" customHeight="1" x14ac:dyDescent="0.65">
      <c r="A2" s="1" t="s">
        <v>0</v>
      </c>
      <c r="B2" s="15" t="s">
        <v>19</v>
      </c>
      <c r="C2" s="1" t="s">
        <v>2</v>
      </c>
      <c r="D2" s="15" t="s">
        <v>20</v>
      </c>
      <c r="E2" s="1" t="s">
        <v>2</v>
      </c>
      <c r="F2" s="15" t="s">
        <v>30</v>
      </c>
      <c r="G2" s="1" t="s">
        <v>2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ht="21" customHeight="1" x14ac:dyDescent="0.55000000000000004">
      <c r="A3" s="16" t="s">
        <v>32</v>
      </c>
      <c r="B3" s="34" t="s">
        <v>36</v>
      </c>
      <c r="C3" s="47"/>
      <c r="D3" s="47"/>
      <c r="E3" s="35"/>
      <c r="F3" s="19">
        <f>364/3.6</f>
        <v>101.11111111111111</v>
      </c>
      <c r="G3" s="2" t="s">
        <v>31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ht="21" customHeight="1" x14ac:dyDescent="0.55000000000000004">
      <c r="A4" s="16" t="s">
        <v>33</v>
      </c>
      <c r="B4" s="48"/>
      <c r="C4" s="49"/>
      <c r="D4" s="49"/>
      <c r="E4" s="50"/>
      <c r="F4" s="3">
        <f>155/3.6</f>
        <v>43.055555555555557</v>
      </c>
      <c r="G4" s="2" t="s">
        <v>31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ht="21" customHeight="1" x14ac:dyDescent="0.55000000000000004">
      <c r="A5" s="17" t="s">
        <v>4</v>
      </c>
      <c r="B5" s="18">
        <v>40.65</v>
      </c>
      <c r="C5" s="18" t="s">
        <v>17</v>
      </c>
      <c r="D5" s="19">
        <f>B5/3.6</f>
        <v>11.291666666666666</v>
      </c>
      <c r="E5" s="2" t="s">
        <v>21</v>
      </c>
      <c r="F5" s="19">
        <v>79.319999999999993</v>
      </c>
      <c r="G5" s="2" t="s">
        <v>31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</row>
    <row r="6" spans="1:20" ht="21" customHeight="1" x14ac:dyDescent="0.55000000000000004">
      <c r="A6" s="17" t="s">
        <v>5</v>
      </c>
      <c r="B6" s="20">
        <v>3.9600000000000003E-2</v>
      </c>
      <c r="C6" s="18" t="s">
        <v>18</v>
      </c>
      <c r="D6" s="19">
        <f>B6/3.6*1000</f>
        <v>11.000000000000002</v>
      </c>
      <c r="E6" s="2" t="s">
        <v>22</v>
      </c>
      <c r="F6" s="19">
        <v>55.52</v>
      </c>
      <c r="G6" s="2" t="s">
        <v>31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</row>
    <row r="7" spans="1:20" ht="21" customHeight="1" x14ac:dyDescent="0.55000000000000004">
      <c r="A7" s="21" t="s">
        <v>6</v>
      </c>
      <c r="B7" s="18">
        <v>35.869999999999997</v>
      </c>
      <c r="C7" s="18" t="s">
        <v>17</v>
      </c>
      <c r="D7" s="19">
        <f>B7/3.6</f>
        <v>9.9638888888888886</v>
      </c>
      <c r="E7" s="2" t="s">
        <v>21</v>
      </c>
      <c r="F7" s="19">
        <v>74.099999999999994</v>
      </c>
      <c r="G7" s="2" t="s">
        <v>31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21" customHeight="1" x14ac:dyDescent="0.55000000000000004">
      <c r="A8" s="17" t="s">
        <v>7</v>
      </c>
      <c r="B8" s="18">
        <v>32.85</v>
      </c>
      <c r="C8" s="18" t="s">
        <v>17</v>
      </c>
      <c r="D8" s="19">
        <f>B8/3.6</f>
        <v>9.125</v>
      </c>
      <c r="E8" s="2" t="s">
        <v>21</v>
      </c>
      <c r="F8" s="19">
        <v>73</v>
      </c>
      <c r="G8" s="2" t="s">
        <v>31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</row>
    <row r="9" spans="1:20" ht="21" customHeight="1" x14ac:dyDescent="0.55000000000000004">
      <c r="A9" s="17" t="s">
        <v>8</v>
      </c>
      <c r="B9" s="18">
        <v>14.5</v>
      </c>
      <c r="C9" s="18" t="s">
        <v>14</v>
      </c>
      <c r="D9" s="3">
        <f>B9*1000/3.6</f>
        <v>4027.7777777777778</v>
      </c>
      <c r="E9" s="2" t="s">
        <v>23</v>
      </c>
      <c r="F9" s="3">
        <v>0</v>
      </c>
      <c r="G9" s="2" t="s">
        <v>31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 ht="21" customHeight="1" x14ac:dyDescent="0.55000000000000004">
      <c r="A10" s="17" t="s">
        <v>9</v>
      </c>
      <c r="B10" s="18">
        <v>17.5</v>
      </c>
      <c r="C10" s="18" t="s">
        <v>14</v>
      </c>
      <c r="D10" s="3">
        <f t="shared" ref="D10:D13" si="0">B10*1000/3.6</f>
        <v>4861.1111111111113</v>
      </c>
      <c r="E10" s="2" t="s">
        <v>23</v>
      </c>
      <c r="F10" s="3">
        <v>0</v>
      </c>
      <c r="G10" s="2" t="s">
        <v>31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ht="21" customHeight="1" x14ac:dyDescent="0.55000000000000004">
      <c r="A11" s="17" t="s">
        <v>27</v>
      </c>
      <c r="B11" s="18">
        <v>14.7</v>
      </c>
      <c r="C11" s="18" t="s">
        <v>14</v>
      </c>
      <c r="D11" s="3">
        <f t="shared" si="0"/>
        <v>4083.333333333333</v>
      </c>
      <c r="E11" s="2" t="s">
        <v>23</v>
      </c>
      <c r="F11" s="3">
        <v>0</v>
      </c>
      <c r="G11" s="2" t="s">
        <v>31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 ht="21" customHeight="1" x14ac:dyDescent="0.55000000000000004">
      <c r="A12" s="17" t="s">
        <v>28</v>
      </c>
      <c r="B12" s="18">
        <v>9.3000000000000007</v>
      </c>
      <c r="C12" s="18" t="s">
        <v>14</v>
      </c>
      <c r="D12" s="3">
        <f t="shared" si="0"/>
        <v>2583.3333333333335</v>
      </c>
      <c r="E12" s="2" t="s">
        <v>23</v>
      </c>
      <c r="F12" s="3">
        <v>0</v>
      </c>
      <c r="G12" s="2" t="s">
        <v>31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ht="21" customHeight="1" x14ac:dyDescent="0.55000000000000004">
      <c r="A13" s="21" t="s">
        <v>29</v>
      </c>
      <c r="B13" s="18">
        <v>14.5</v>
      </c>
      <c r="C13" s="18" t="s">
        <v>14</v>
      </c>
      <c r="D13" s="3">
        <f t="shared" si="0"/>
        <v>4027.7777777777778</v>
      </c>
      <c r="E13" s="2" t="s">
        <v>23</v>
      </c>
      <c r="F13" s="3">
        <v>0</v>
      </c>
      <c r="G13" s="2" t="s">
        <v>31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ht="21" customHeight="1" x14ac:dyDescent="0.55000000000000004">
      <c r="A14" s="17" t="s">
        <v>15</v>
      </c>
      <c r="B14" s="18">
        <v>34.5</v>
      </c>
      <c r="C14" s="18" t="s">
        <v>17</v>
      </c>
      <c r="D14" s="19">
        <f t="shared" ref="D14:D16" si="1">B14/3.6</f>
        <v>9.5833333333333339</v>
      </c>
      <c r="E14" s="2" t="s">
        <v>21</v>
      </c>
      <c r="F14" s="22">
        <v>0</v>
      </c>
      <c r="G14" s="2" t="s">
        <v>31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 ht="21" customHeight="1" x14ac:dyDescent="0.55000000000000004">
      <c r="A15" s="17" t="s">
        <v>59</v>
      </c>
      <c r="B15" s="18">
        <v>37.5</v>
      </c>
      <c r="C15" s="18" t="s">
        <v>17</v>
      </c>
      <c r="D15" s="19">
        <f t="shared" si="1"/>
        <v>10.416666666666666</v>
      </c>
      <c r="E15" s="2" t="s">
        <v>21</v>
      </c>
      <c r="F15" s="22">
        <v>0</v>
      </c>
      <c r="G15" s="2" t="s">
        <v>31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 ht="22" x14ac:dyDescent="0.55000000000000004">
      <c r="A16" s="17" t="s">
        <v>61</v>
      </c>
      <c r="B16" s="18">
        <v>34.299999999999997</v>
      </c>
      <c r="C16" s="18" t="s">
        <v>17</v>
      </c>
      <c r="D16" s="19">
        <f t="shared" si="1"/>
        <v>9.5277777777777768</v>
      </c>
      <c r="E16" s="2" t="s">
        <v>21</v>
      </c>
      <c r="F16" s="22">
        <v>0</v>
      </c>
      <c r="G16" s="2" t="s">
        <v>31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 ht="15" customHeight="1" x14ac:dyDescent="0.3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 ht="15" customHeight="1" x14ac:dyDescent="0.35">
      <c r="A18" s="51" t="s">
        <v>84</v>
      </c>
      <c r="B18" s="51"/>
      <c r="C18" s="51"/>
      <c r="D18" s="51"/>
      <c r="E18" s="51"/>
      <c r="F18" s="51"/>
      <c r="G18" s="51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 ht="15" customHeight="1" x14ac:dyDescent="0.35">
      <c r="A19" s="51"/>
      <c r="B19" s="51"/>
      <c r="C19" s="51"/>
      <c r="D19" s="51"/>
      <c r="E19" s="51"/>
      <c r="F19" s="51"/>
      <c r="G19" s="51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 x14ac:dyDescent="0.35">
      <c r="A20" s="51"/>
      <c r="B20" s="51"/>
      <c r="C20" s="51"/>
      <c r="D20" s="51"/>
      <c r="E20" s="51"/>
      <c r="F20" s="51"/>
      <c r="G20" s="51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 x14ac:dyDescent="0.35">
      <c r="A21" s="51"/>
      <c r="B21" s="51"/>
      <c r="C21" s="51"/>
      <c r="D21" s="51"/>
      <c r="E21" s="51"/>
      <c r="F21" s="51"/>
      <c r="G21" s="51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 x14ac:dyDescent="0.35">
      <c r="A22" s="51"/>
      <c r="B22" s="51"/>
      <c r="C22" s="51"/>
      <c r="D22" s="51"/>
      <c r="E22" s="51"/>
      <c r="F22" s="51"/>
      <c r="G22" s="51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 x14ac:dyDescent="0.3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 x14ac:dyDescent="0.3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x14ac:dyDescent="0.3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</sheetData>
  <mergeCells count="3">
    <mergeCell ref="A1:G1"/>
    <mergeCell ref="B3:E4"/>
    <mergeCell ref="A18:G2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>
    <tabColor theme="0"/>
  </sheetPr>
  <dimension ref="A1:I29"/>
  <sheetViews>
    <sheetView topLeftCell="A7" zoomScale="53" zoomScaleNormal="90" workbookViewId="0">
      <selection activeCell="A9" sqref="A9:XFD9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2020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/>
      <c r="C8" s="2" t="s">
        <v>11</v>
      </c>
      <c r="D8" s="3">
        <f>IF(B8&gt;0,B8,0)</f>
        <v>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0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/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0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eRtrsKIFHqLUHIvX+4C+izv84qHNT2H4jnsg4LrM2V1ijCpJeyhdCIe8Hn6tRICFHYCc4kwZsIHNhLhGQMp+rg==" saltValue="qyJ9ZsXw9n0XfuB5/JsPZg==" spinCount="100000" sheet="1" objects="1" scenarios="1"/>
  <mergeCells count="7">
    <mergeCell ref="A2:I2"/>
    <mergeCell ref="D29:G29"/>
    <mergeCell ref="H13:I20"/>
    <mergeCell ref="D7:E7"/>
    <mergeCell ref="F7:G7"/>
    <mergeCell ref="H7:I7"/>
    <mergeCell ref="A21:C2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>
    <tabColor theme="0"/>
  </sheetPr>
  <dimension ref="A1:I29"/>
  <sheetViews>
    <sheetView topLeftCell="A3" zoomScale="42" zoomScaleNormal="90" workbookViewId="0">
      <selection activeCell="A9" sqref="A9:XFD9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2021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/>
      <c r="C8" s="2" t="s">
        <v>11</v>
      </c>
      <c r="D8" s="3">
        <f>IF(B8&gt;0,B8,0)</f>
        <v>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0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/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0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v+3Iw4O+5tvbXn23AJxKO4Z6MYQ3OZc3Hsu5JUSBMzp57os8b53YckCZtmHRyTET5KJVImHm9lpdO0g34uBOcA==" saltValue="S6eyzoKIIgv+TYcwyP/ZDw==" spinCount="100000" sheet="1" objects="1" scenarios="1"/>
  <mergeCells count="7">
    <mergeCell ref="A2:I2"/>
    <mergeCell ref="D29:G29"/>
    <mergeCell ref="D7:E7"/>
    <mergeCell ref="F7:G7"/>
    <mergeCell ref="H7:I7"/>
    <mergeCell ref="H13:I20"/>
    <mergeCell ref="A21:C2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tabColor theme="0"/>
  </sheetPr>
  <dimension ref="A1:I29"/>
  <sheetViews>
    <sheetView topLeftCell="A4" zoomScale="62" zoomScaleNormal="90" workbookViewId="0">
      <selection activeCell="A8" sqref="A8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2022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>
        <v>100</v>
      </c>
      <c r="C8" s="2" t="s">
        <v>11</v>
      </c>
      <c r="D8" s="3">
        <f>IF(B8&gt;0,B8,0)</f>
        <v>100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3.6400000000000002E-2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/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100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3.6400000000000002E-2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RwEJhy9qsy+sOBsTDtQ6IGLy3rSDd4YCmuskBGjAGrTK172mVPl/K0MEfkeVk506+ue7ERGkMb4FPO416QlGCg==" saltValue="CtOCQfXyA85MOPj6uExPVw==" spinCount="100000" sheet="1" objects="1" scenarios="1"/>
  <mergeCells count="7">
    <mergeCell ref="A2:I2"/>
    <mergeCell ref="D29:G29"/>
    <mergeCell ref="D7:E7"/>
    <mergeCell ref="F7:G7"/>
    <mergeCell ref="H7:I7"/>
    <mergeCell ref="H13:I20"/>
    <mergeCell ref="A21:C2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tabColor theme="0"/>
  </sheetPr>
  <dimension ref="A1:I29"/>
  <sheetViews>
    <sheetView topLeftCell="A4" zoomScale="59" zoomScaleNormal="90" workbookViewId="0">
      <selection activeCell="A9" sqref="A9:XFD9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2023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/>
      <c r="C8" s="2" t="s">
        <v>11</v>
      </c>
      <c r="D8" s="3">
        <f>IF(B8&gt;0,B8,0)</f>
        <v>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0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/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0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s6WjZ9lKnRhKVJJwuSpVEOhqUsA5Mwvp4/kOeT6SPHSnGSLJ1e6vGrWp+gT70wI5xLE5sgc7xZs/Zqqhmr5Y6Q==" saltValue="xnVh/k49bwz86Ug4LW8WkQ==" spinCount="100000" sheet="1" objects="1" scenarios="1"/>
  <mergeCells count="7">
    <mergeCell ref="A2:I2"/>
    <mergeCell ref="D29:G29"/>
    <mergeCell ref="D7:E7"/>
    <mergeCell ref="F7:G7"/>
    <mergeCell ref="H7:I7"/>
    <mergeCell ref="H13:I20"/>
    <mergeCell ref="A21:C2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0"/>
  </sheetPr>
  <dimension ref="A1:I29"/>
  <sheetViews>
    <sheetView topLeftCell="A18" zoomScale="90" zoomScaleNormal="90" workbookViewId="0">
      <selection activeCell="A9" sqref="A9:XFD9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2024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/>
      <c r="C8" s="2" t="s">
        <v>11</v>
      </c>
      <c r="D8" s="3">
        <f>IF(B8&gt;0,B8,0)</f>
        <v>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0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>
        <v>0</v>
      </c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0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xeCRvlukkZxHlt4rNGgu3VgbFDRij6eqqc+8Wqq0GW87R4pDpsJ67Zk2ZXHnO7E5ibgKJ3FmQQpz1qk41ipoYQ==" saltValue="EOsvABlVEnFwza+nFUFYPw==" spinCount="100000" sheet="1" objects="1" scenarios="1"/>
  <mergeCells count="7">
    <mergeCell ref="A2:I2"/>
    <mergeCell ref="D29:G29"/>
    <mergeCell ref="D7:E7"/>
    <mergeCell ref="F7:G7"/>
    <mergeCell ref="H7:I7"/>
    <mergeCell ref="H13:I20"/>
    <mergeCell ref="A21:C2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0"/>
  </sheetPr>
  <dimension ref="A1:I29"/>
  <sheetViews>
    <sheetView topLeftCell="A7" zoomScale="90" zoomScaleNormal="90" workbookViewId="0">
      <selection activeCell="A11" sqref="A11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2025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/>
      <c r="C8" s="2" t="s">
        <v>11</v>
      </c>
      <c r="D8" s="3">
        <f>IF(B8&gt;0,B8,0)</f>
        <v>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0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/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0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RfBKQtKCQnhCsrkoqfeIMKdhYEmXkp7avMKjWqq/d0LfGw67BnPWKyf0PqWZg9loLIcnUc4uZDMtxddCZLT1UA==" saltValue="zmDquAQoxPOUkjul3Ct71w==" spinCount="100000" sheet="1" objects="1" scenarios="1"/>
  <mergeCells count="7">
    <mergeCell ref="A2:I2"/>
    <mergeCell ref="D29:G29"/>
    <mergeCell ref="D7:E7"/>
    <mergeCell ref="F7:G7"/>
    <mergeCell ref="H7:I7"/>
    <mergeCell ref="H13:I20"/>
    <mergeCell ref="A21:C2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>
    <tabColor theme="0"/>
  </sheetPr>
  <dimension ref="A1:I29"/>
  <sheetViews>
    <sheetView topLeftCell="A4" zoomScale="74" zoomScaleNormal="90" workbookViewId="0">
      <selection activeCell="A9" sqref="A9:XFD9"/>
    </sheetView>
  </sheetViews>
  <sheetFormatPr defaultRowHeight="14.5" x14ac:dyDescent="0.35"/>
  <cols>
    <col min="1" max="1" width="45.26953125" customWidth="1"/>
    <col min="2" max="2" width="26.1796875" customWidth="1"/>
    <col min="3" max="3" width="10.81640625" customWidth="1"/>
    <col min="4" max="4" width="28.453125" customWidth="1"/>
    <col min="5" max="5" width="16.81640625" customWidth="1"/>
    <col min="6" max="6" width="32.26953125" customWidth="1"/>
    <col min="7" max="7" width="21.453125" customWidth="1"/>
    <col min="8" max="8" width="24.1796875" customWidth="1"/>
    <col min="9" max="9" width="12.26953125" customWidth="1"/>
  </cols>
  <sheetData>
    <row r="1" spans="1:9" ht="28.5" x14ac:dyDescent="0.65">
      <c r="A1" s="4" t="s">
        <v>62</v>
      </c>
      <c r="B1" s="5"/>
      <c r="C1" s="5"/>
      <c r="D1" s="5"/>
      <c r="E1" s="5"/>
      <c r="F1" s="5"/>
      <c r="G1" s="5"/>
      <c r="H1" s="5"/>
      <c r="I1" s="5"/>
    </row>
    <row r="2" spans="1:9" ht="40.9" customHeight="1" x14ac:dyDescent="0.5">
      <c r="A2" s="30" t="s">
        <v>60</v>
      </c>
      <c r="B2" s="30"/>
      <c r="C2" s="30"/>
      <c r="D2" s="30"/>
      <c r="E2" s="30"/>
      <c r="F2" s="30"/>
      <c r="G2" s="30"/>
      <c r="H2" s="30"/>
      <c r="I2" s="30"/>
    </row>
    <row r="3" spans="1:9" ht="40.9" customHeight="1" x14ac:dyDescent="0.5">
      <c r="A3" s="6" t="s">
        <v>24</v>
      </c>
      <c r="B3" s="5"/>
      <c r="C3" s="5"/>
      <c r="D3" s="5"/>
      <c r="E3" s="5"/>
      <c r="F3" s="5"/>
      <c r="G3" s="5"/>
      <c r="H3" s="5"/>
      <c r="I3" s="5"/>
    </row>
    <row r="4" spans="1:9" ht="23.25" customHeight="1" x14ac:dyDescent="0.5">
      <c r="A4" s="6"/>
      <c r="B4" s="5"/>
      <c r="C4" s="5"/>
      <c r="D4" s="5"/>
      <c r="E4" s="5"/>
      <c r="F4" s="5"/>
      <c r="G4" s="5"/>
      <c r="H4" s="5"/>
      <c r="I4" s="5"/>
    </row>
    <row r="5" spans="1:9" ht="23.25" customHeight="1" x14ac:dyDescent="0.5">
      <c r="A5" s="1" t="s">
        <v>37</v>
      </c>
      <c r="B5" s="2">
        <v>2026</v>
      </c>
      <c r="C5" s="5"/>
      <c r="D5" s="5"/>
      <c r="E5" s="5"/>
      <c r="F5" s="5"/>
      <c r="G5" s="5"/>
      <c r="H5" s="5"/>
      <c r="I5" s="5"/>
    </row>
    <row r="6" spans="1:9" ht="23.25" customHeight="1" x14ac:dyDescent="0.5">
      <c r="A6" s="10"/>
      <c r="B6" s="5"/>
      <c r="C6" s="5"/>
      <c r="D6" s="5"/>
      <c r="E6" s="5"/>
      <c r="F6" s="5"/>
      <c r="G6" s="5"/>
      <c r="H6" s="5"/>
      <c r="I6" s="5"/>
    </row>
    <row r="7" spans="1:9" ht="44.25" customHeight="1" x14ac:dyDescent="0.5">
      <c r="A7" s="8" t="s">
        <v>0</v>
      </c>
      <c r="B7" s="9" t="s">
        <v>1</v>
      </c>
      <c r="C7" s="1" t="s">
        <v>2</v>
      </c>
      <c r="D7" s="38" t="s">
        <v>10</v>
      </c>
      <c r="E7" s="39"/>
      <c r="F7" s="40" t="s">
        <v>56</v>
      </c>
      <c r="G7" s="41"/>
      <c r="H7" s="40" t="s">
        <v>38</v>
      </c>
      <c r="I7" s="41"/>
    </row>
    <row r="8" spans="1:9" ht="21" customHeight="1" x14ac:dyDescent="0.55000000000000004">
      <c r="A8" s="2" t="s">
        <v>3</v>
      </c>
      <c r="B8" s="13"/>
      <c r="C8" s="2" t="s">
        <v>11</v>
      </c>
      <c r="D8" s="3">
        <f>IF(B8&gt;0,B8,0)</f>
        <v>0</v>
      </c>
      <c r="E8" s="2" t="s">
        <v>11</v>
      </c>
      <c r="F8" s="3" t="str">
        <f t="shared" ref="F8:F21" si="0">IF($B$24&gt;0,(D8*1000*3.6)/$B$24," ")</f>
        <v xml:space="preserve"> </v>
      </c>
      <c r="G8" s="2" t="s">
        <v>57</v>
      </c>
      <c r="H8" s="11">
        <f>IF(B8&gt;0,D8*3.6/1000000*Baggrundsdata!F3,0)</f>
        <v>0</v>
      </c>
      <c r="I8" s="2" t="s">
        <v>34</v>
      </c>
    </row>
    <row r="9" spans="1:9" ht="21" customHeight="1" x14ac:dyDescent="0.55000000000000004">
      <c r="A9" s="2" t="s">
        <v>4</v>
      </c>
      <c r="B9" s="13"/>
      <c r="C9" s="2" t="s">
        <v>12</v>
      </c>
      <c r="D9" s="3">
        <f>IF(B9&gt;0,B9*Baggrundsdata!D5,0)</f>
        <v>0</v>
      </c>
      <c r="E9" s="2" t="s">
        <v>11</v>
      </c>
      <c r="F9" s="3" t="str">
        <f t="shared" si="0"/>
        <v xml:space="preserve"> </v>
      </c>
      <c r="G9" s="2" t="s">
        <v>57</v>
      </c>
      <c r="H9" s="11">
        <f>IF(B9&gt;0,D9*3.6/1000000*Baggrundsdata!F5,0)</f>
        <v>0</v>
      </c>
      <c r="I9" s="2" t="s">
        <v>34</v>
      </c>
    </row>
    <row r="10" spans="1:9" ht="21" customHeight="1" x14ac:dyDescent="0.55000000000000004">
      <c r="A10" s="2" t="s">
        <v>5</v>
      </c>
      <c r="B10" s="13"/>
      <c r="C10" s="2" t="s">
        <v>16</v>
      </c>
      <c r="D10" s="3">
        <f>IF(B10&gt;0,B10*Baggrundsdata!D6,0)</f>
        <v>0</v>
      </c>
      <c r="E10" s="2" t="s">
        <v>11</v>
      </c>
      <c r="F10" s="3" t="str">
        <f t="shared" si="0"/>
        <v xml:space="preserve"> </v>
      </c>
      <c r="G10" s="2" t="s">
        <v>57</v>
      </c>
      <c r="H10" s="11">
        <f>IF(B10&gt;0,D10*3.6/1000000*Baggrundsdata!F6,0)</f>
        <v>0</v>
      </c>
      <c r="I10" s="2" t="s">
        <v>34</v>
      </c>
    </row>
    <row r="11" spans="1:9" ht="21" customHeight="1" x14ac:dyDescent="0.55000000000000004">
      <c r="A11" s="2" t="s">
        <v>6</v>
      </c>
      <c r="B11" s="13"/>
      <c r="C11" s="2" t="s">
        <v>12</v>
      </c>
      <c r="D11" s="3">
        <f>IF(B11&gt;0,B11*Baggrundsdata!D7,0)</f>
        <v>0</v>
      </c>
      <c r="E11" s="2" t="s">
        <v>11</v>
      </c>
      <c r="F11" s="3" t="str">
        <f t="shared" si="0"/>
        <v xml:space="preserve"> </v>
      </c>
      <c r="G11" s="2" t="s">
        <v>57</v>
      </c>
      <c r="H11" s="11">
        <f>IF(B11&gt;0,D11*3.6/1000000*Baggrundsdata!F7,0)</f>
        <v>0</v>
      </c>
      <c r="I11" s="2" t="s">
        <v>34</v>
      </c>
    </row>
    <row r="12" spans="1:9" ht="21" customHeight="1" x14ac:dyDescent="0.55000000000000004">
      <c r="A12" s="2" t="s">
        <v>7</v>
      </c>
      <c r="B12" s="13"/>
      <c r="C12" s="2" t="s">
        <v>12</v>
      </c>
      <c r="D12" s="3">
        <f>IF(B12&gt;0,B12*Baggrundsdata!D8,0)</f>
        <v>0</v>
      </c>
      <c r="E12" s="2" t="s">
        <v>11</v>
      </c>
      <c r="F12" s="3" t="str">
        <f t="shared" si="0"/>
        <v xml:space="preserve"> </v>
      </c>
      <c r="G12" s="2" t="s">
        <v>57</v>
      </c>
      <c r="H12" s="11">
        <f>IF(B12&gt;0,D12*3.6/1000000*Baggrundsdata!F8,0)</f>
        <v>0</v>
      </c>
      <c r="I12" s="2" t="s">
        <v>34</v>
      </c>
    </row>
    <row r="13" spans="1:9" ht="21" customHeight="1" x14ac:dyDescent="0.45">
      <c r="A13" s="2" t="s">
        <v>8</v>
      </c>
      <c r="B13" s="14"/>
      <c r="C13" s="2" t="s">
        <v>13</v>
      </c>
      <c r="D13" s="3">
        <f>IF(B13&gt;0,B13*Baggrundsdata!D9,0)</f>
        <v>0</v>
      </c>
      <c r="E13" s="2" t="s">
        <v>11</v>
      </c>
      <c r="F13" s="3" t="str">
        <f t="shared" si="0"/>
        <v xml:space="preserve"> </v>
      </c>
      <c r="G13" s="2" t="s">
        <v>57</v>
      </c>
      <c r="H13" s="34" t="s">
        <v>35</v>
      </c>
      <c r="I13" s="35"/>
    </row>
    <row r="14" spans="1:9" ht="21" customHeight="1" x14ac:dyDescent="0.45">
      <c r="A14" s="2" t="s">
        <v>9</v>
      </c>
      <c r="B14" s="14"/>
      <c r="C14" s="2" t="s">
        <v>13</v>
      </c>
      <c r="D14" s="3">
        <f>IF(B14&gt;0,B14*Baggrundsdata!D10,0)</f>
        <v>0</v>
      </c>
      <c r="E14" s="2" t="s">
        <v>11</v>
      </c>
      <c r="F14" s="3" t="str">
        <f t="shared" si="0"/>
        <v xml:space="preserve"> </v>
      </c>
      <c r="G14" s="2" t="s">
        <v>57</v>
      </c>
      <c r="H14" s="36"/>
      <c r="I14" s="37"/>
    </row>
    <row r="15" spans="1:9" ht="21" customHeight="1" x14ac:dyDescent="0.45">
      <c r="A15" s="2" t="s">
        <v>27</v>
      </c>
      <c r="B15" s="14"/>
      <c r="C15" s="2" t="s">
        <v>13</v>
      </c>
      <c r="D15" s="3">
        <f>IF(B15&gt;0,B15*Baggrundsdata!D11,0)</f>
        <v>0</v>
      </c>
      <c r="E15" s="2" t="s">
        <v>11</v>
      </c>
      <c r="F15" s="3" t="str">
        <f t="shared" si="0"/>
        <v xml:space="preserve"> </v>
      </c>
      <c r="G15" s="2" t="s">
        <v>57</v>
      </c>
      <c r="H15" s="36"/>
      <c r="I15" s="37"/>
    </row>
    <row r="16" spans="1:9" ht="21" customHeight="1" x14ac:dyDescent="0.45">
      <c r="A16" s="2" t="s">
        <v>28</v>
      </c>
      <c r="B16" s="14"/>
      <c r="C16" s="2" t="s">
        <v>13</v>
      </c>
      <c r="D16" s="3">
        <f>IF(B16&gt;0,B16*Baggrundsdata!D12,0)</f>
        <v>0</v>
      </c>
      <c r="E16" s="2" t="s">
        <v>11</v>
      </c>
      <c r="F16" s="3" t="str">
        <f t="shared" si="0"/>
        <v xml:space="preserve"> </v>
      </c>
      <c r="G16" s="2" t="s">
        <v>57</v>
      </c>
      <c r="H16" s="36"/>
      <c r="I16" s="37"/>
    </row>
    <row r="17" spans="1:9" ht="21" customHeight="1" x14ac:dyDescent="0.45">
      <c r="A17" s="2" t="s">
        <v>29</v>
      </c>
      <c r="B17" s="14"/>
      <c r="C17" s="2" t="s">
        <v>13</v>
      </c>
      <c r="D17" s="3">
        <f>IF(B17&gt;0,B17*Baggrundsdata!D13,0)</f>
        <v>0</v>
      </c>
      <c r="E17" s="2" t="s">
        <v>11</v>
      </c>
      <c r="F17" s="3" t="str">
        <f t="shared" si="0"/>
        <v xml:space="preserve"> </v>
      </c>
      <c r="G17" s="2" t="s">
        <v>57</v>
      </c>
      <c r="H17" s="36"/>
      <c r="I17" s="37"/>
    </row>
    <row r="18" spans="1:9" ht="21" customHeight="1" x14ac:dyDescent="0.45">
      <c r="A18" s="2" t="s">
        <v>15</v>
      </c>
      <c r="B18" s="13"/>
      <c r="C18" s="2" t="s">
        <v>12</v>
      </c>
      <c r="D18" s="3">
        <f>IF(B18&gt;0,B18*Baggrundsdata!D14,0)</f>
        <v>0</v>
      </c>
      <c r="E18" s="2" t="s">
        <v>11</v>
      </c>
      <c r="F18" s="3" t="str">
        <f t="shared" si="0"/>
        <v xml:space="preserve"> </v>
      </c>
      <c r="G18" s="2" t="s">
        <v>57</v>
      </c>
      <c r="H18" s="36"/>
      <c r="I18" s="37"/>
    </row>
    <row r="19" spans="1:9" ht="21" customHeight="1" x14ac:dyDescent="0.45">
      <c r="A19" s="2" t="s">
        <v>59</v>
      </c>
      <c r="B19" s="13"/>
      <c r="C19" s="2" t="s">
        <v>12</v>
      </c>
      <c r="D19" s="3">
        <f>IF(B19&gt;0,B19*Baggrundsdata!D15,0)</f>
        <v>0</v>
      </c>
      <c r="E19" s="2" t="s">
        <v>11</v>
      </c>
      <c r="F19" s="3" t="str">
        <f t="shared" si="0"/>
        <v xml:space="preserve"> </v>
      </c>
      <c r="G19" s="2" t="s">
        <v>57</v>
      </c>
      <c r="H19" s="36"/>
      <c r="I19" s="37"/>
    </row>
    <row r="20" spans="1:9" ht="21" customHeight="1" x14ac:dyDescent="0.45">
      <c r="A20" s="2" t="s">
        <v>61</v>
      </c>
      <c r="B20" s="13"/>
      <c r="C20" s="2" t="s">
        <v>12</v>
      </c>
      <c r="D20" s="3">
        <f>IF(B20&gt;0,B20*Baggrundsdata!D16,0)</f>
        <v>0</v>
      </c>
      <c r="E20" s="2" t="s">
        <v>11</v>
      </c>
      <c r="F20" s="3" t="str">
        <f t="shared" si="0"/>
        <v xml:space="preserve"> </v>
      </c>
      <c r="G20" s="2" t="s">
        <v>57</v>
      </c>
      <c r="H20" s="36"/>
      <c r="I20" s="37"/>
    </row>
    <row r="21" spans="1:9" ht="20.5" x14ac:dyDescent="0.55000000000000004">
      <c r="A21" s="42" t="s">
        <v>25</v>
      </c>
      <c r="B21" s="43"/>
      <c r="C21" s="44"/>
      <c r="D21" s="3">
        <f>SUM(D8:D20)</f>
        <v>0</v>
      </c>
      <c r="E21" s="2" t="s">
        <v>11</v>
      </c>
      <c r="F21" s="3" t="str">
        <f t="shared" si="0"/>
        <v xml:space="preserve"> </v>
      </c>
      <c r="G21" s="2" t="s">
        <v>57</v>
      </c>
      <c r="H21" s="12">
        <f>SUM(H8:H12)</f>
        <v>0</v>
      </c>
      <c r="I21" s="2" t="s">
        <v>34</v>
      </c>
    </row>
    <row r="22" spans="1:9" x14ac:dyDescent="0.3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35">
      <c r="A23" s="5"/>
      <c r="B23" s="5"/>
      <c r="C23" s="5"/>
      <c r="D23" s="5"/>
      <c r="E23" s="5"/>
      <c r="F23" s="5"/>
      <c r="G23" s="5"/>
      <c r="H23" s="5"/>
      <c r="I23" s="5"/>
    </row>
    <row r="24" spans="1:9" ht="18.5" x14ac:dyDescent="0.45">
      <c r="A24" s="2" t="s">
        <v>26</v>
      </c>
      <c r="B24" s="13"/>
      <c r="C24" s="2" t="s">
        <v>13</v>
      </c>
      <c r="D24" s="5"/>
      <c r="E24" s="5"/>
      <c r="F24" s="5"/>
      <c r="G24" s="5"/>
      <c r="H24" s="5"/>
      <c r="I24" s="5"/>
    </row>
    <row r="25" spans="1:9" ht="25.15" customHeight="1" x14ac:dyDescent="0.45">
      <c r="A25" s="7" t="s">
        <v>80</v>
      </c>
      <c r="B25" s="7"/>
      <c r="C25" s="7"/>
      <c r="D25" s="5"/>
      <c r="E25" s="5"/>
      <c r="F25" s="5"/>
      <c r="G25" s="5"/>
      <c r="H25" s="5"/>
      <c r="I25" s="5"/>
    </row>
    <row r="26" spans="1:9" ht="20.5" x14ac:dyDescent="0.55000000000000004">
      <c r="A26" s="2" t="s">
        <v>63</v>
      </c>
      <c r="B26" s="29"/>
      <c r="C26" s="2" t="s">
        <v>13</v>
      </c>
      <c r="D26" s="2" t="s">
        <v>66</v>
      </c>
      <c r="E26" s="2"/>
      <c r="F26" s="29"/>
      <c r="G26" s="2" t="s">
        <v>67</v>
      </c>
      <c r="H26" s="23">
        <f>B26*1000*F26/1000</f>
        <v>0</v>
      </c>
      <c r="I26" s="2" t="s">
        <v>34</v>
      </c>
    </row>
    <row r="27" spans="1:9" ht="20.5" x14ac:dyDescent="0.55000000000000004">
      <c r="A27" s="2" t="s">
        <v>64</v>
      </c>
      <c r="B27" s="29"/>
      <c r="C27" s="2" t="s">
        <v>13</v>
      </c>
      <c r="D27" s="2" t="s">
        <v>68</v>
      </c>
      <c r="E27" s="2"/>
      <c r="F27" s="29"/>
      <c r="G27" s="2" t="s">
        <v>67</v>
      </c>
      <c r="H27" s="23">
        <f t="shared" ref="H27:H28" si="1">B27*1000*F27/1000</f>
        <v>0</v>
      </c>
      <c r="I27" s="2" t="s">
        <v>34</v>
      </c>
    </row>
    <row r="28" spans="1:9" ht="20.5" x14ac:dyDescent="0.55000000000000004">
      <c r="A28" s="2" t="s">
        <v>65</v>
      </c>
      <c r="B28" s="29"/>
      <c r="C28" s="2" t="s">
        <v>13</v>
      </c>
      <c r="D28" s="2" t="s">
        <v>69</v>
      </c>
      <c r="E28" s="2"/>
      <c r="F28" s="29"/>
      <c r="G28" s="2" t="s">
        <v>67</v>
      </c>
      <c r="H28" s="23">
        <f t="shared" si="1"/>
        <v>0</v>
      </c>
      <c r="I28" s="2" t="s">
        <v>34</v>
      </c>
    </row>
    <row r="29" spans="1:9" ht="20.5" x14ac:dyDescent="0.55000000000000004">
      <c r="A29" s="2" t="s">
        <v>70</v>
      </c>
      <c r="B29" s="2">
        <f>B26+B27+B28</f>
        <v>0</v>
      </c>
      <c r="C29" s="2" t="s">
        <v>13</v>
      </c>
      <c r="D29" s="31" t="s">
        <v>76</v>
      </c>
      <c r="E29" s="32"/>
      <c r="F29" s="32"/>
      <c r="G29" s="33"/>
      <c r="H29" s="23">
        <f>H26+H27+H28</f>
        <v>0</v>
      </c>
      <c r="I29" s="2" t="s">
        <v>34</v>
      </c>
    </row>
  </sheetData>
  <sheetProtection algorithmName="SHA-512" hashValue="CzTJX+Lsrma/ci1GNCTgK8FEXCE5Ki0zBcQCU6/e+R5xQfenG5keUDq9Khk45EVjas1k5t5cdhEY5kVzZScYmw==" saltValue="/IShuK6LmpOUZphZAG4Vlg==" spinCount="100000" sheet="1" objects="1" scenarios="1"/>
  <mergeCells count="7">
    <mergeCell ref="A2:I2"/>
    <mergeCell ref="D29:G29"/>
    <mergeCell ref="D7:E7"/>
    <mergeCell ref="F7:G7"/>
    <mergeCell ref="H7:I7"/>
    <mergeCell ref="H13:I20"/>
    <mergeCell ref="A21:C2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>
    <tabColor theme="9" tint="-0.249977111117893"/>
  </sheetPr>
  <dimension ref="A1:P26"/>
  <sheetViews>
    <sheetView zoomScale="90" zoomScaleNormal="90" workbookViewId="0">
      <selection activeCell="A5" sqref="A5:XFD5"/>
    </sheetView>
  </sheetViews>
  <sheetFormatPr defaultRowHeight="14.5" x14ac:dyDescent="0.35"/>
  <cols>
    <col min="1" max="1" width="46.26953125" bestFit="1" customWidth="1"/>
    <col min="2" max="2" width="18.7265625" bestFit="1" customWidth="1"/>
    <col min="3" max="9" width="18.7265625" customWidth="1"/>
  </cols>
  <sheetData>
    <row r="1" spans="1:16" x14ac:dyDescent="0.35">
      <c r="A1" s="5"/>
      <c r="B1" s="5"/>
      <c r="C1" s="5"/>
      <c r="D1" s="5"/>
      <c r="E1" s="5"/>
      <c r="F1" s="5"/>
      <c r="G1" s="5"/>
      <c r="H1" s="5"/>
      <c r="I1" s="5"/>
    </row>
    <row r="2" spans="1:16" ht="18.5" x14ac:dyDescent="0.45">
      <c r="A2" s="45" t="s">
        <v>39</v>
      </c>
      <c r="B2" s="45"/>
      <c r="C2" s="2">
        <f>'Indtast 2020'!B5</f>
        <v>2020</v>
      </c>
      <c r="D2" s="2">
        <f>'Indtast 2021'!B5</f>
        <v>2021</v>
      </c>
      <c r="E2" s="2">
        <f>'Indtast 2022'!B5</f>
        <v>2022</v>
      </c>
      <c r="F2" s="2">
        <f>'Indtast 2023'!B5</f>
        <v>2023</v>
      </c>
      <c r="G2" s="2">
        <f>'Indtast 2024'!B5</f>
        <v>2024</v>
      </c>
      <c r="H2" s="2">
        <f>'Indtast 2025'!B5</f>
        <v>2025</v>
      </c>
      <c r="I2" s="2">
        <f>'Indtast 2026'!B5</f>
        <v>2026</v>
      </c>
      <c r="J2" s="28"/>
      <c r="K2" s="28"/>
      <c r="L2" s="28"/>
      <c r="M2" s="28"/>
      <c r="N2" s="28"/>
      <c r="O2" s="28"/>
      <c r="P2" s="28"/>
    </row>
    <row r="3" spans="1:16" ht="18.5" x14ac:dyDescent="0.45">
      <c r="A3" s="2" t="s">
        <v>40</v>
      </c>
      <c r="B3" s="2" t="s">
        <v>13</v>
      </c>
      <c r="C3" s="3">
        <f>'Indtast 2020'!$B$24</f>
        <v>0</v>
      </c>
      <c r="D3" s="3">
        <f>'Indtast 2021'!$B$24</f>
        <v>0</v>
      </c>
      <c r="E3" s="3">
        <f>'Indtast 2022'!$B$24</f>
        <v>0</v>
      </c>
      <c r="F3" s="3">
        <f>'Indtast 2023'!$B$24</f>
        <v>0</v>
      </c>
      <c r="G3" s="3">
        <f>'Indtast 2024'!$B$24</f>
        <v>0</v>
      </c>
      <c r="H3" s="3">
        <f>'Indtast 2025'!$B$24</f>
        <v>0</v>
      </c>
      <c r="I3" s="3">
        <f>'Indtast 2026'!$B$24</f>
        <v>0</v>
      </c>
    </row>
    <row r="4" spans="1:16" ht="18.5" x14ac:dyDescent="0.45">
      <c r="A4" s="2" t="s">
        <v>41</v>
      </c>
      <c r="B4" s="2" t="s">
        <v>11</v>
      </c>
      <c r="C4" s="3">
        <f>'Indtast 2020'!D8</f>
        <v>0</v>
      </c>
      <c r="D4" s="3">
        <f>'Indtast 2021'!D8</f>
        <v>0</v>
      </c>
      <c r="E4" s="3">
        <f>'Indtast 2022'!D8</f>
        <v>100</v>
      </c>
      <c r="F4" s="3">
        <f>'Indtast 2023'!D8</f>
        <v>0</v>
      </c>
      <c r="G4" s="3">
        <f>'Indtast 2024'!D8</f>
        <v>0</v>
      </c>
      <c r="H4" s="3">
        <f>'Indtast 2025'!D8</f>
        <v>0</v>
      </c>
      <c r="I4" s="3">
        <f>'Indtast 2026'!D8</f>
        <v>0</v>
      </c>
    </row>
    <row r="5" spans="1:16" ht="18.5" x14ac:dyDescent="0.45">
      <c r="A5" s="2" t="s">
        <v>42</v>
      </c>
      <c r="B5" s="2" t="s">
        <v>11</v>
      </c>
      <c r="C5" s="3">
        <f>'Indtast 2020'!D9</f>
        <v>0</v>
      </c>
      <c r="D5" s="3">
        <f>'Indtast 2021'!D9</f>
        <v>0</v>
      </c>
      <c r="E5" s="3">
        <f>'Indtast 2022'!D9</f>
        <v>0</v>
      </c>
      <c r="F5" s="3">
        <f>'Indtast 2023'!D9</f>
        <v>0</v>
      </c>
      <c r="G5" s="3">
        <f>'Indtast 2024'!D9</f>
        <v>0</v>
      </c>
      <c r="H5" s="3">
        <f>'Indtast 2025'!D9</f>
        <v>0</v>
      </c>
      <c r="I5" s="3">
        <f>'Indtast 2026'!D9</f>
        <v>0</v>
      </c>
    </row>
    <row r="6" spans="1:16" ht="18.5" x14ac:dyDescent="0.45">
      <c r="A6" s="2" t="s">
        <v>43</v>
      </c>
      <c r="B6" s="2" t="s">
        <v>11</v>
      </c>
      <c r="C6" s="3">
        <f>'Indtast 2020'!D10</f>
        <v>0</v>
      </c>
      <c r="D6" s="3">
        <f>'Indtast 2021'!D10</f>
        <v>0</v>
      </c>
      <c r="E6" s="3">
        <f>'Indtast 2022'!D10</f>
        <v>0</v>
      </c>
      <c r="F6" s="3">
        <f>'Indtast 2023'!D10</f>
        <v>0</v>
      </c>
      <c r="G6" s="3">
        <f>'Indtast 2024'!D10</f>
        <v>0</v>
      </c>
      <c r="H6" s="3">
        <f>'Indtast 2025'!D10</f>
        <v>0</v>
      </c>
      <c r="I6" s="3">
        <f>'Indtast 2026'!D10</f>
        <v>0</v>
      </c>
    </row>
    <row r="7" spans="1:16" ht="18.5" x14ac:dyDescent="0.45">
      <c r="A7" s="2" t="s">
        <v>44</v>
      </c>
      <c r="B7" s="2" t="s">
        <v>11</v>
      </c>
      <c r="C7" s="3">
        <f>'Indtast 2020'!D11</f>
        <v>0</v>
      </c>
      <c r="D7" s="3">
        <f>'Indtast 2021'!D11</f>
        <v>0</v>
      </c>
      <c r="E7" s="3">
        <f>'Indtast 2022'!D11</f>
        <v>0</v>
      </c>
      <c r="F7" s="3">
        <f>'Indtast 2023'!D11</f>
        <v>0</v>
      </c>
      <c r="G7" s="3">
        <f>'Indtast 2024'!D11</f>
        <v>0</v>
      </c>
      <c r="H7" s="3">
        <f>'Indtast 2025'!D11</f>
        <v>0</v>
      </c>
      <c r="I7" s="3">
        <f>'Indtast 2026'!D11</f>
        <v>0</v>
      </c>
    </row>
    <row r="8" spans="1:16" ht="18.5" x14ac:dyDescent="0.45">
      <c r="A8" s="2" t="s">
        <v>45</v>
      </c>
      <c r="B8" s="2" t="s">
        <v>11</v>
      </c>
      <c r="C8" s="3">
        <f>'Indtast 2020'!D12</f>
        <v>0</v>
      </c>
      <c r="D8" s="3">
        <f>'Indtast 2021'!D12</f>
        <v>0</v>
      </c>
      <c r="E8" s="3">
        <f>'Indtast 2022'!D12</f>
        <v>0</v>
      </c>
      <c r="F8" s="3">
        <f>'Indtast 2023'!D12</f>
        <v>0</v>
      </c>
      <c r="G8" s="3">
        <f>'Indtast 2024'!D12</f>
        <v>0</v>
      </c>
      <c r="H8" s="3">
        <f>'Indtast 2025'!D12</f>
        <v>0</v>
      </c>
      <c r="I8" s="3">
        <f>'Indtast 2026'!D12</f>
        <v>0</v>
      </c>
    </row>
    <row r="9" spans="1:16" ht="18.5" x14ac:dyDescent="0.45">
      <c r="A9" s="2" t="s">
        <v>46</v>
      </c>
      <c r="B9" s="2" t="s">
        <v>11</v>
      </c>
      <c r="C9" s="3">
        <f>'Indtast 2020'!D13</f>
        <v>0</v>
      </c>
      <c r="D9" s="3">
        <f>'Indtast 2021'!D13</f>
        <v>0</v>
      </c>
      <c r="E9" s="3">
        <f>'Indtast 2022'!D13</f>
        <v>0</v>
      </c>
      <c r="F9" s="3">
        <f>'Indtast 2023'!D13</f>
        <v>0</v>
      </c>
      <c r="G9" s="3">
        <f>'Indtast 2024'!D13</f>
        <v>0</v>
      </c>
      <c r="H9" s="3">
        <f>'Indtast 2025'!D13</f>
        <v>0</v>
      </c>
      <c r="I9" s="3">
        <f>'Indtast 2026'!D13</f>
        <v>0</v>
      </c>
    </row>
    <row r="10" spans="1:16" ht="18.5" x14ac:dyDescent="0.45">
      <c r="A10" s="2" t="s">
        <v>47</v>
      </c>
      <c r="B10" s="2" t="s">
        <v>11</v>
      </c>
      <c r="C10" s="3">
        <f>'Indtast 2020'!D14</f>
        <v>0</v>
      </c>
      <c r="D10" s="3">
        <f>'Indtast 2021'!D14</f>
        <v>0</v>
      </c>
      <c r="E10" s="3">
        <f>'Indtast 2022'!D14</f>
        <v>0</v>
      </c>
      <c r="F10" s="3">
        <f>'Indtast 2023'!D14</f>
        <v>0</v>
      </c>
      <c r="G10" s="3">
        <f>'Indtast 2024'!D14</f>
        <v>0</v>
      </c>
      <c r="H10" s="3">
        <f>'Indtast 2025'!D14</f>
        <v>0</v>
      </c>
      <c r="I10" s="3">
        <f>'Indtast 2026'!D14</f>
        <v>0</v>
      </c>
    </row>
    <row r="11" spans="1:16" ht="18.5" x14ac:dyDescent="0.45">
      <c r="A11" s="2" t="s">
        <v>48</v>
      </c>
      <c r="B11" s="2" t="s">
        <v>11</v>
      </c>
      <c r="C11" s="3">
        <f>'Indtast 2020'!D15</f>
        <v>0</v>
      </c>
      <c r="D11" s="3">
        <f>'Indtast 2021'!D15</f>
        <v>0</v>
      </c>
      <c r="E11" s="3">
        <f>'Indtast 2022'!D15</f>
        <v>0</v>
      </c>
      <c r="F11" s="3">
        <f>'Indtast 2023'!D15</f>
        <v>0</v>
      </c>
      <c r="G11" s="3">
        <f>'Indtast 2024'!D15</f>
        <v>0</v>
      </c>
      <c r="H11" s="3">
        <f>'Indtast 2025'!D15</f>
        <v>0</v>
      </c>
      <c r="I11" s="3">
        <f>'Indtast 2026'!D15</f>
        <v>0</v>
      </c>
    </row>
    <row r="12" spans="1:16" ht="18.5" x14ac:dyDescent="0.45">
      <c r="A12" s="2" t="s">
        <v>49</v>
      </c>
      <c r="B12" s="2" t="s">
        <v>11</v>
      </c>
      <c r="C12" s="3">
        <f>'Indtast 2020'!D16</f>
        <v>0</v>
      </c>
      <c r="D12" s="3">
        <f>'Indtast 2021'!D16</f>
        <v>0</v>
      </c>
      <c r="E12" s="3">
        <f>'Indtast 2022'!D16</f>
        <v>0</v>
      </c>
      <c r="F12" s="3">
        <f>'Indtast 2023'!D16</f>
        <v>0</v>
      </c>
      <c r="G12" s="3">
        <f>'Indtast 2024'!D16</f>
        <v>0</v>
      </c>
      <c r="H12" s="3">
        <f>'Indtast 2025'!D16</f>
        <v>0</v>
      </c>
      <c r="I12" s="3">
        <f>'Indtast 2026'!D16</f>
        <v>0</v>
      </c>
    </row>
    <row r="13" spans="1:16" ht="18.5" x14ac:dyDescent="0.45">
      <c r="A13" s="2" t="s">
        <v>50</v>
      </c>
      <c r="B13" s="2" t="s">
        <v>11</v>
      </c>
      <c r="C13" s="3">
        <f>'Indtast 2020'!D17</f>
        <v>0</v>
      </c>
      <c r="D13" s="3">
        <f>'Indtast 2021'!D17</f>
        <v>0</v>
      </c>
      <c r="E13" s="3">
        <f>'Indtast 2022'!D17</f>
        <v>0</v>
      </c>
      <c r="F13" s="3">
        <f>'Indtast 2023'!D17</f>
        <v>0</v>
      </c>
      <c r="G13" s="3">
        <f>'Indtast 2024'!D17</f>
        <v>0</v>
      </c>
      <c r="H13" s="3">
        <f>'Indtast 2025'!D17</f>
        <v>0</v>
      </c>
      <c r="I13" s="3">
        <f>'Indtast 2026'!D17</f>
        <v>0</v>
      </c>
    </row>
    <row r="14" spans="1:16" ht="18.5" x14ac:dyDescent="0.45">
      <c r="A14" s="2" t="s">
        <v>51</v>
      </c>
      <c r="B14" s="2" t="s">
        <v>11</v>
      </c>
      <c r="C14" s="3">
        <f>'Indtast 2020'!D18</f>
        <v>0</v>
      </c>
      <c r="D14" s="3">
        <f>'Indtast 2021'!D18</f>
        <v>0</v>
      </c>
      <c r="E14" s="3">
        <f>'Indtast 2022'!D18</f>
        <v>0</v>
      </c>
      <c r="F14" s="3">
        <f>'Indtast 2023'!D18</f>
        <v>0</v>
      </c>
      <c r="G14" s="3">
        <f>'Indtast 2024'!D18</f>
        <v>0</v>
      </c>
      <c r="H14" s="3">
        <f>'Indtast 2025'!D18</f>
        <v>0</v>
      </c>
      <c r="I14" s="3">
        <f>'Indtast 2026'!D18</f>
        <v>0</v>
      </c>
    </row>
    <row r="15" spans="1:16" ht="18.5" x14ac:dyDescent="0.45">
      <c r="A15" s="2" t="s">
        <v>52</v>
      </c>
      <c r="B15" s="2" t="s">
        <v>11</v>
      </c>
      <c r="C15" s="3">
        <f>'Indtast 2020'!D19</f>
        <v>0</v>
      </c>
      <c r="D15" s="3">
        <f>'Indtast 2021'!D19</f>
        <v>0</v>
      </c>
      <c r="E15" s="3">
        <f>'Indtast 2022'!D19</f>
        <v>0</v>
      </c>
      <c r="F15" s="3">
        <f>'Indtast 2023'!D19</f>
        <v>0</v>
      </c>
      <c r="G15" s="3">
        <f>'Indtast 2024'!D19</f>
        <v>0</v>
      </c>
      <c r="H15" s="3">
        <f>'Indtast 2025'!D19</f>
        <v>0</v>
      </c>
      <c r="I15" s="3">
        <f>'Indtast 2026'!D19</f>
        <v>0</v>
      </c>
    </row>
    <row r="16" spans="1:16" ht="18.5" x14ac:dyDescent="0.45">
      <c r="A16" s="2" t="s">
        <v>53</v>
      </c>
      <c r="B16" s="2" t="s">
        <v>11</v>
      </c>
      <c r="C16" s="3">
        <f>'Indtast 2020'!D20</f>
        <v>0</v>
      </c>
      <c r="D16" s="3">
        <f>'Indtast 2021'!D20</f>
        <v>0</v>
      </c>
      <c r="E16" s="3">
        <f>'Indtast 2022'!D20</f>
        <v>0</v>
      </c>
      <c r="F16" s="3">
        <f>'Indtast 2023'!D20</f>
        <v>0</v>
      </c>
      <c r="G16" s="3">
        <f>'Indtast 2024'!D20</f>
        <v>0</v>
      </c>
      <c r="H16" s="3">
        <f>'Indtast 2025'!D20</f>
        <v>0</v>
      </c>
      <c r="I16" s="3">
        <f>'Indtast 2026'!D20</f>
        <v>0</v>
      </c>
    </row>
    <row r="17" spans="1:9" ht="18.5" x14ac:dyDescent="0.45">
      <c r="A17" s="2" t="s">
        <v>54</v>
      </c>
      <c r="B17" s="2" t="s">
        <v>11</v>
      </c>
      <c r="C17" s="3">
        <f>'Indtast 2020'!D21</f>
        <v>0</v>
      </c>
      <c r="D17" s="3">
        <f>'Indtast 2021'!D21</f>
        <v>0</v>
      </c>
      <c r="E17" s="3">
        <f>'Indtast 2022'!D21</f>
        <v>100</v>
      </c>
      <c r="F17" s="3">
        <f>'Indtast 2023'!D21</f>
        <v>0</v>
      </c>
      <c r="G17" s="3">
        <f>'Indtast 2024'!D21</f>
        <v>0</v>
      </c>
      <c r="H17" s="3">
        <f>'Indtast 2025'!D21</f>
        <v>0</v>
      </c>
      <c r="I17" s="3">
        <f>'Indtast 2026'!D21</f>
        <v>0</v>
      </c>
    </row>
    <row r="18" spans="1:9" ht="18.5" x14ac:dyDescent="0.45">
      <c r="A18" s="2" t="s">
        <v>54</v>
      </c>
      <c r="B18" s="2" t="s">
        <v>58</v>
      </c>
      <c r="C18" s="3">
        <f>C17*3600</f>
        <v>0</v>
      </c>
      <c r="D18" s="3">
        <f t="shared" ref="D18:I18" si="0">D17*3600</f>
        <v>0</v>
      </c>
      <c r="E18" s="3">
        <f t="shared" si="0"/>
        <v>360000</v>
      </c>
      <c r="F18" s="3">
        <f t="shared" si="0"/>
        <v>0</v>
      </c>
      <c r="G18" s="3">
        <f t="shared" si="0"/>
        <v>0</v>
      </c>
      <c r="H18" s="3">
        <f t="shared" si="0"/>
        <v>0</v>
      </c>
      <c r="I18" s="3">
        <f t="shared" si="0"/>
        <v>0</v>
      </c>
    </row>
    <row r="19" spans="1:9" ht="18.5" x14ac:dyDescent="0.45">
      <c r="A19" s="2" t="s">
        <v>55</v>
      </c>
      <c r="B19" s="2" t="s">
        <v>57</v>
      </c>
      <c r="C19" s="3">
        <f t="shared" ref="C19:I19" si="1">IF(C3&gt;0,C18/C3,0)</f>
        <v>0</v>
      </c>
      <c r="D19" s="3">
        <f t="shared" si="1"/>
        <v>0</v>
      </c>
      <c r="E19" s="3">
        <f t="shared" si="1"/>
        <v>0</v>
      </c>
      <c r="F19" s="3">
        <f t="shared" si="1"/>
        <v>0</v>
      </c>
      <c r="G19" s="3">
        <f t="shared" si="1"/>
        <v>0</v>
      </c>
      <c r="H19" s="3">
        <f t="shared" si="1"/>
        <v>0</v>
      </c>
      <c r="I19" s="3">
        <f t="shared" si="1"/>
        <v>0</v>
      </c>
    </row>
    <row r="20" spans="1:9" ht="20.5" x14ac:dyDescent="0.55000000000000004">
      <c r="A20" s="2" t="s">
        <v>72</v>
      </c>
      <c r="B20" s="2" t="s">
        <v>34</v>
      </c>
      <c r="C20" s="3">
        <f>'Indtast 2020'!H21</f>
        <v>0</v>
      </c>
      <c r="D20" s="3">
        <f>'Indtast 2021'!H21</f>
        <v>0</v>
      </c>
      <c r="E20" s="3">
        <f>'Indtast 2022'!H21</f>
        <v>3.6400000000000002E-2</v>
      </c>
      <c r="F20" s="3">
        <f>'Indtast 2023'!H21</f>
        <v>0</v>
      </c>
      <c r="G20" s="3">
        <f>'Indtast 2024'!H21</f>
        <v>0</v>
      </c>
      <c r="H20" s="3">
        <f>'Indtast 2025'!H21</f>
        <v>0</v>
      </c>
      <c r="I20" s="3">
        <f>'Indtast 2026'!H21</f>
        <v>0</v>
      </c>
    </row>
    <row r="21" spans="1:9" ht="20.5" x14ac:dyDescent="0.55000000000000004">
      <c r="A21" s="2" t="s">
        <v>73</v>
      </c>
      <c r="B21" s="2" t="s">
        <v>74</v>
      </c>
      <c r="C21" s="3">
        <f t="shared" ref="C21:I21" si="2">IF(AND(C3&gt;0,C20&gt;0),C20/C3,0)</f>
        <v>0</v>
      </c>
      <c r="D21" s="3">
        <f t="shared" si="2"/>
        <v>0</v>
      </c>
      <c r="E21" s="3">
        <f t="shared" si="2"/>
        <v>0</v>
      </c>
      <c r="F21" s="3">
        <f t="shared" si="2"/>
        <v>0</v>
      </c>
      <c r="G21" s="3">
        <f t="shared" si="2"/>
        <v>0</v>
      </c>
      <c r="H21" s="3">
        <f t="shared" si="2"/>
        <v>0</v>
      </c>
      <c r="I21" s="3">
        <f t="shared" si="2"/>
        <v>0</v>
      </c>
    </row>
    <row r="22" spans="1:9" ht="18.5" x14ac:dyDescent="0.45">
      <c r="A22" s="24" t="s">
        <v>77</v>
      </c>
      <c r="B22" s="25"/>
      <c r="C22" s="26"/>
      <c r="D22" s="26"/>
      <c r="E22" s="26"/>
      <c r="F22" s="26"/>
      <c r="G22" s="26"/>
      <c r="H22" s="26"/>
      <c r="I22" s="27"/>
    </row>
    <row r="23" spans="1:9" ht="18" customHeight="1" x14ac:dyDescent="0.45">
      <c r="A23" s="2" t="s">
        <v>71</v>
      </c>
      <c r="B23" s="2" t="s">
        <v>13</v>
      </c>
      <c r="C23" s="3">
        <f>'Indtast 2020'!B29</f>
        <v>0</v>
      </c>
      <c r="D23" s="3">
        <f>'Indtast 2021'!B29</f>
        <v>0</v>
      </c>
      <c r="E23" s="3">
        <f>'Indtast 2022'!B29</f>
        <v>0</v>
      </c>
      <c r="F23" s="3">
        <f>'Indtast 2023'!B29</f>
        <v>0</v>
      </c>
      <c r="G23" s="3">
        <f>'Indtast 2024'!B29</f>
        <v>0</v>
      </c>
      <c r="H23" s="3">
        <f>'Indtast 2025'!B29</f>
        <v>0</v>
      </c>
      <c r="I23" s="3">
        <f>'Indtast 2026'!B29</f>
        <v>0</v>
      </c>
    </row>
    <row r="24" spans="1:9" ht="18" customHeight="1" x14ac:dyDescent="0.55000000000000004">
      <c r="A24" s="2" t="s">
        <v>75</v>
      </c>
      <c r="B24" s="2" t="s">
        <v>34</v>
      </c>
      <c r="C24" s="3">
        <f>'Indtast 2020'!H29</f>
        <v>0</v>
      </c>
      <c r="D24" s="3">
        <f>'Indtast 2021'!H29</f>
        <v>0</v>
      </c>
      <c r="E24" s="3">
        <f>'Indtast 2022'!H29</f>
        <v>0</v>
      </c>
      <c r="F24" s="3">
        <f>'Indtast 2023'!H29</f>
        <v>0</v>
      </c>
      <c r="G24" s="3">
        <f>'Indtast 2024'!H29</f>
        <v>0</v>
      </c>
      <c r="H24" s="3">
        <f>'Indtast 2025'!H29</f>
        <v>0</v>
      </c>
      <c r="I24" s="3">
        <f>'Indtast 2026'!H29</f>
        <v>0</v>
      </c>
    </row>
    <row r="25" spans="1:9" ht="18" customHeight="1" x14ac:dyDescent="0.55000000000000004">
      <c r="A25" s="2" t="s">
        <v>78</v>
      </c>
      <c r="B25" s="2" t="s">
        <v>34</v>
      </c>
      <c r="C25" s="3">
        <f>C20+C24</f>
        <v>0</v>
      </c>
      <c r="D25" s="3">
        <f t="shared" ref="D25:I25" si="3">D20+D24</f>
        <v>0</v>
      </c>
      <c r="E25" s="3">
        <f t="shared" si="3"/>
        <v>3.6400000000000002E-2</v>
      </c>
      <c r="F25" s="3">
        <f t="shared" si="3"/>
        <v>0</v>
      </c>
      <c r="G25" s="3">
        <f t="shared" si="3"/>
        <v>0</v>
      </c>
      <c r="H25" s="3">
        <f t="shared" si="3"/>
        <v>0</v>
      </c>
      <c r="I25" s="3">
        <f t="shared" si="3"/>
        <v>0</v>
      </c>
    </row>
    <row r="26" spans="1:9" ht="18" customHeight="1" x14ac:dyDescent="0.55000000000000004">
      <c r="A26" s="2" t="s">
        <v>79</v>
      </c>
      <c r="B26" s="2" t="s">
        <v>74</v>
      </c>
      <c r="C26" s="22">
        <f t="shared" ref="C26:I26" si="4">IF(AND(C3&gt;0,C24&gt;0),C25/C3,0)</f>
        <v>0</v>
      </c>
      <c r="D26" s="22">
        <f t="shared" si="4"/>
        <v>0</v>
      </c>
      <c r="E26" s="22">
        <f t="shared" si="4"/>
        <v>0</v>
      </c>
      <c r="F26" s="22">
        <f t="shared" si="4"/>
        <v>0</v>
      </c>
      <c r="G26" s="22">
        <f t="shared" si="4"/>
        <v>0</v>
      </c>
      <c r="H26" s="22">
        <f t="shared" si="4"/>
        <v>0</v>
      </c>
      <c r="I26" s="22">
        <f t="shared" si="4"/>
        <v>0</v>
      </c>
    </row>
  </sheetData>
  <mergeCells count="1">
    <mergeCell ref="A2:B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</vt:i4>
      </vt:variant>
    </vt:vector>
  </HeadingPairs>
  <TitlesOfParts>
    <vt:vector size="11" baseType="lpstr">
      <vt:lpstr>Intro</vt:lpstr>
      <vt:lpstr>Indtast 2020</vt:lpstr>
      <vt:lpstr>Indtast 2021</vt:lpstr>
      <vt:lpstr>Indtast 2022</vt:lpstr>
      <vt:lpstr>Indtast 2023</vt:lpstr>
      <vt:lpstr>Indtast 2024</vt:lpstr>
      <vt:lpstr>Indtast 2025</vt:lpstr>
      <vt:lpstr>Indtast 2026</vt:lpstr>
      <vt:lpstr>Statistik</vt:lpstr>
      <vt:lpstr>Grafik</vt:lpstr>
      <vt:lpstr>Baggrundsdata</vt:lpstr>
    </vt:vector>
  </TitlesOfParts>
  <Company>Lokal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Monrad Andersen</dc:creator>
  <cp:lastModifiedBy>Lisbeth Jess Plesner</cp:lastModifiedBy>
  <dcterms:created xsi:type="dcterms:W3CDTF">2013-04-15T12:08:24Z</dcterms:created>
  <dcterms:modified xsi:type="dcterms:W3CDTF">2023-08-16T09:03:23Z</dcterms:modified>
</cp:coreProperties>
</file>